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ЭтаКнига"/>
  <xr:revisionPtr revIDLastSave="0" documentId="13_ncr:1_{26CC695B-747D-4C9F-BB05-6356657E511E}" xr6:coauthVersionLast="47" xr6:coauthVersionMax="47" xr10:uidLastSave="{00000000-0000-0000-0000-000000000000}"/>
  <bookViews>
    <workbookView xWindow="28680" yWindow="-120" windowWidth="29040" windowHeight="15840" xr2:uid="{00000000-000D-0000-FFFF-FFFF00000000}"/>
  </bookViews>
  <sheets>
    <sheet name="ПСДЦ Генподряд пример" sheetId="5" r:id="rId1"/>
    <sheet name="Приложение №4 ПСДЦ"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 hidden="1">#REF!</definedName>
    <definedName name="\\" hidden="1">#REF!</definedName>
    <definedName name="_" hidden="1">#REF!</definedName>
    <definedName name="__" hidden="1">[1]TESİSAT!#REF!,[1]TESİSAT!#REF!</definedName>
    <definedName name="____" hidden="1">#REF!</definedName>
    <definedName name="_____" hidden="1">#REF!</definedName>
    <definedName name="______" hidden="1">[1]TESİSAT!#REF!,[1]TESİSAT!#REF!</definedName>
    <definedName name="____________AS1" hidden="1">{#N/A,#N/A,FALSE,"müş_iç_ihz";#N/A,#N/A,FALSE,"müş_iç_er";#N/A,#N/A,FALSE,"müş_iç_tut"}</definedName>
    <definedName name="_______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____AS1" hidden="1">{#N/A,#N/A,FALSE,"müş_iç_ihz";#N/A,#N/A,FALSE,"müş_iç_er";#N/A,#N/A,FALSE,"müş_iç_tut"}</definedName>
    <definedName name="_____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__AS1" hidden="1">{#N/A,#N/A,FALSE,"müş_iç_ihz";#N/A,#N/A,FALSE,"müş_iç_er";#N/A,#N/A,FALSE,"müş_iç_tut"}</definedName>
    <definedName name="___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0" hidden="1">#REF!</definedName>
    <definedName name="______AS1" hidden="1">{#N/A,#N/A,FALSE,"müş_iç_ihz";#N/A,#N/A,FALSE,"müş_iç_er";#N/A,#N/A,FALSE,"müş_iç_tut"}</definedName>
    <definedName name="__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_1234" hidden="1">#REF!</definedName>
    <definedName name="____AS1" hidden="1">{#N/A,#N/A,FALSE,"müş_iç_ihz";#N/A,#N/A,FALSE,"müş_iç_er";#N/A,#N/A,FALSE,"müş_iç_tut"}</definedName>
    <definedName name="____KEY2" hidden="1">#REF!</definedName>
    <definedName name="____mal2" hidden="1">{"'KABA MALZEME'!$B$5:$G$101","'KABA MALZEME'!$B$5:$G$101"}</definedName>
    <definedName name="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rl2"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__123Graph__AA" hidden="1">'[2]AOP Summary-2'!$A$2:$A$14</definedName>
    <definedName name="___2_._solv" hidden="1">[3]Sheet1!#REF!,[3]Sheet1!#REF!</definedName>
    <definedName name="___AS1" hidden="1">{#N/A,#N/A,FALSE,"müş_iç_ihz";#N/A,#N/A,FALSE,"müş_iç_er";#N/A,#N/A,FALSE,"müş_iç_tut"}</definedName>
    <definedName name="___KEY2" hidden="1">#REF!</definedName>
    <definedName name="___mal2" hidden="1">{"'KABA MALZEME'!$B$5:$G$101","'KABA MALZEME'!$B$5:$G$101"}</definedName>
    <definedName name="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RL1" hidden="1">'[4]AOP Summary-2'!$A$2:$A$14</definedName>
    <definedName name="___Wetwetwetw" hidden="1">#REF!</definedName>
    <definedName name="__1__123Graph_ACHART_1" hidden="1">[5]Cash2!$G$16:$G$31</definedName>
    <definedName name="__1__123Graph_AChart_1A" hidden="1">#REF!</definedName>
    <definedName name="__123" hidden="1">#REF!</definedName>
    <definedName name="__123Grapgh__s" hidden="1">'[2]AOP Summary-2'!$C$2:$C$14</definedName>
    <definedName name="__123Graph_A" hidden="1">[6]B03!$M$6:$M$11</definedName>
    <definedName name="__123Graph_ACURRENT" hidden="1">[7]FitOutConfCentre!#REF!</definedName>
    <definedName name="__123Graph_B" hidden="1">[6]B03!$R$6:$R$11</definedName>
    <definedName name="__123Graph_BChart" hidden="1">#REF!</definedName>
    <definedName name="__123Graph_C" hidden="1">'[8] N Finansal Eğri'!#REF!</definedName>
    <definedName name="__123Graph_D" hidden="1">'[8] N Finansal Eğri'!#REF!</definedName>
    <definedName name="__123Graph_E" hidden="1">'[9]TABLO-3'!$B$8:$B$8</definedName>
    <definedName name="__123Graph_F" hidden="1">[10]LOB!#REF!</definedName>
    <definedName name="__123Graph_X" hidden="1">[6]B03!$M$6:$M$11</definedName>
    <definedName name="__2_._solv" hidden="1">[3]Sheet1!#REF!,[3]Sheet1!#REF!</definedName>
    <definedName name="__2__123Graph_ACHART_2" hidden="1">[5]Z!$T$179:$AH$179</definedName>
    <definedName name="__2__123Graph_BChart_1A" hidden="1">#REF!</definedName>
    <definedName name="__3__123Graph_ACHART_1" hidden="1">[11]Cash2!$G$16:$G$31</definedName>
    <definedName name="__3__123Graph_BCHART_2" hidden="1">[5]Z!$T$180:$AH$180</definedName>
    <definedName name="__4__123Graph_ACHART_2" hidden="1">[11]Z!$T$179:$AH$179</definedName>
    <definedName name="__4__123Graph_CCHART_1" hidden="1">[5]Cash2!$J$16:$J$36</definedName>
    <definedName name="__5__123Graph_BCHART_2" hidden="1">[11]Z!$T$180:$AH$180</definedName>
    <definedName name="__5__123Graph_DCHART_1" hidden="1">[5]Cash2!$K$16:$K$36</definedName>
    <definedName name="__6__123Graph_CCHART_1" hidden="1">[11]Cash2!$J$16:$J$36</definedName>
    <definedName name="__7__123Graph_DCHART_1" hidden="1">[11]Cash2!$K$16:$K$36</definedName>
    <definedName name="__ab1" hidden="1">{#N/A,#N/A,FALSE,"SumD";#N/A,#N/A,FALSE,"ElecD";#N/A,#N/A,FALSE,"MechD";#N/A,#N/A,FALSE,"GeotD";#N/A,#N/A,FALSE,"PrcsD";#N/A,#N/A,FALSE,"TunnD";#N/A,#N/A,FALSE,"CivlD";#N/A,#N/A,FALSE,"NtwkD";#N/A,#N/A,FALSE,"EstgD";#N/A,#N/A,FALSE,"PEngD"}</definedName>
    <definedName name="__as1" hidden="1">{#N/A,#N/A,FALSE,"SumD";#N/A,#N/A,FALSE,"ElecD";#N/A,#N/A,FALSE,"MechD";#N/A,#N/A,FALSE,"GeotD";#N/A,#N/A,FALSE,"PrcsD";#N/A,#N/A,FALSE,"TunnD";#N/A,#N/A,FALSE,"CivlD";#N/A,#N/A,FALSE,"NtwkD";#N/A,#N/A,FALSE,"EstgD";#N/A,#N/A,FALSE,"PEngD"}</definedName>
    <definedName name="__as2" hidden="1">{#N/A,#N/A,FALSE,"SumD";#N/A,#N/A,FALSE,"ElecD";#N/A,#N/A,FALSE,"MechD";#N/A,#N/A,FALSE,"GeotD";#N/A,#N/A,FALSE,"PrcsD";#N/A,#N/A,FALSE,"TunnD";#N/A,#N/A,FALSE,"CivlD";#N/A,#N/A,FALSE,"NtwkD";#N/A,#N/A,FALSE,"EstgD";#N/A,#N/A,FALSE,"PEngD"}</definedName>
    <definedName name="__ccr1" hidden="1">{#N/A,#N/A,TRUE,"Cover";#N/A,#N/A,TRUE,"Conts";#N/A,#N/A,TRUE,"VOS";#N/A,#N/A,TRUE,"Warrington";#N/A,#N/A,TRUE,"Widnes"}</definedName>
    <definedName name="__FDS_HYPERLINK_TOGGLE_STATE__" hidden="1">"ON"</definedName>
    <definedName name="__hk4645" hidden="1">{#N/A,#N/A,FALSE,"ihz. icmal";#N/A,#N/A,FALSE,"avans";#N/A,#N/A,FALSE,"mal_FF_icm";#N/A,#N/A,FALSE,"fat_ihz";#N/A,#N/A,FALSE,"söz_fiy_fark";#N/A,#N/A,FALSE,"kap2"}</definedName>
    <definedName name="__IntlFixup" hidden="1">TRUE</definedName>
    <definedName name="__mal2" hidden="1">{"'KABA MALZEME'!$B$5:$G$101","'KABA MALZEME'!$B$5:$G$101"}</definedName>
    <definedName name="__old3" hidden="1">{#N/A,#N/A,FALSE,"Summary";#N/A,#N/A,FALSE,"3TJ";#N/A,#N/A,FALSE,"3TN";#N/A,#N/A,FALSE,"3TP";#N/A,#N/A,FALSE,"3SJ";#N/A,#N/A,FALSE,"3CJ";#N/A,#N/A,FALSE,"3CN";#N/A,#N/A,FALSE,"3CP";#N/A,#N/A,FALSE,"3A"}</definedName>
    <definedName name="__old5" hidden="1">{#N/A,#N/A,FALSE,"Summary";#N/A,#N/A,FALSE,"3TJ";#N/A,#N/A,FALSE,"3TN";#N/A,#N/A,FALSE,"3TP";#N/A,#N/A,FALSE,"3SJ";#N/A,#N/A,FALSE,"3CJ";#N/A,#N/A,FALSE,"3CN";#N/A,#N/A,FALSE,"3CP";#N/A,#N/A,FALSE,"3A"}</definedName>
    <definedName name="__old7" hidden="1">{#N/A,#N/A,FALSE,"Summary";#N/A,#N/A,FALSE,"3TJ";#N/A,#N/A,FALSE,"3TN";#N/A,#N/A,FALSE,"3TP";#N/A,#N/A,FALSE,"3SJ";#N/A,#N/A,FALSE,"3CJ";#N/A,#N/A,FALSE,"3CN";#N/A,#N/A,FALSE,"3CP";#N/A,#N/A,FALSE,"3A"}</definedName>
    <definedName name="__OSM2" hidden="1">{#N/A,#N/A,FALSE,"TELEFON"}</definedName>
    <definedName name="__RL1" hidden="1">'[4]AOP Summary-2'!$A$2:$A$14</definedName>
    <definedName name="__rl2"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_xlfn.BAHTTEXT" hidden="1">#NAME?</definedName>
    <definedName name="__ZA1" hidden="1">{#N/A,#N/A,FALSE,"SumD";#N/A,#N/A,FALSE,"ElecD";#N/A,#N/A,FALSE,"MechD";#N/A,#N/A,FALSE,"GeotD";#N/A,#N/A,FALSE,"PrcsD";#N/A,#N/A,FALSE,"TunnD";#N/A,#N/A,FALSE,"CivlD";#N/A,#N/A,FALSE,"NtwkD";#N/A,#N/A,FALSE,"EstgD";#N/A,#N/A,FALSE,"PEngD"}</definedName>
    <definedName name="__ZA10" hidden="1">{#N/A,#N/A,FALSE,"Summary";#N/A,#N/A,FALSE,"3TJ";#N/A,#N/A,FALSE,"3TN";#N/A,#N/A,FALSE,"3TP";#N/A,#N/A,FALSE,"3SJ";#N/A,#N/A,FALSE,"3CJ";#N/A,#N/A,FALSE,"3CN";#N/A,#N/A,FALSE,"3CP";#N/A,#N/A,FALSE,"3A"}</definedName>
    <definedName name="__ZA11" hidden="1">{#N/A,#N/A,FALSE,"Summary";#N/A,#N/A,FALSE,"3TJ";#N/A,#N/A,FALSE,"3TN";#N/A,#N/A,FALSE,"3TP";#N/A,#N/A,FALSE,"3SJ";#N/A,#N/A,FALSE,"3CJ";#N/A,#N/A,FALSE,"3CN";#N/A,#N/A,FALSE,"3CP";#N/A,#N/A,FALSE,"3A"}</definedName>
    <definedName name="__ZA12" hidden="1">{#N/A,#N/A,FALSE,"SumD";#N/A,#N/A,FALSE,"ElecD";#N/A,#N/A,FALSE,"MechD";#N/A,#N/A,FALSE,"GeotD";#N/A,#N/A,FALSE,"PrcsD";#N/A,#N/A,FALSE,"TunnD";#N/A,#N/A,FALSE,"CivlD";#N/A,#N/A,FALSE,"NtwkD";#N/A,#N/A,FALSE,"EstgD";#N/A,#N/A,FALSE,"PEngD"}</definedName>
    <definedName name="__ZA13" hidden="1">{#N/A,#N/A,FALSE,"SumD";#N/A,#N/A,FALSE,"ElecD";#N/A,#N/A,FALSE,"MechD";#N/A,#N/A,FALSE,"GeotD";#N/A,#N/A,FALSE,"PrcsD";#N/A,#N/A,FALSE,"TunnD";#N/A,#N/A,FALSE,"CivlD";#N/A,#N/A,FALSE,"NtwkD";#N/A,#N/A,FALSE,"EstgD";#N/A,#N/A,FALSE,"PEngD"}</definedName>
    <definedName name="__ZA14" hidden="1">{#N/A,#N/A,FALSE,"SumD";#N/A,#N/A,FALSE,"ElecD";#N/A,#N/A,FALSE,"MechD";#N/A,#N/A,FALSE,"GeotD";#N/A,#N/A,FALSE,"PrcsD";#N/A,#N/A,FALSE,"TunnD";#N/A,#N/A,FALSE,"CivlD";#N/A,#N/A,FALSE,"NtwkD";#N/A,#N/A,FALSE,"EstgD";#N/A,#N/A,FALSE,"PEngD"}</definedName>
    <definedName name="__ZA15" hidden="1">{#N/A,#N/A,FALSE,"SumD";#N/A,#N/A,FALSE,"ElecD";#N/A,#N/A,FALSE,"MechD";#N/A,#N/A,FALSE,"GeotD";#N/A,#N/A,FALSE,"PrcsD";#N/A,#N/A,FALSE,"TunnD";#N/A,#N/A,FALSE,"CivlD";#N/A,#N/A,FALSE,"NtwkD";#N/A,#N/A,FALSE,"EstgD";#N/A,#N/A,FALSE,"PEngD"}</definedName>
    <definedName name="__ZA16" hidden="1">{#N/A,#N/A,FALSE,"SumD";#N/A,#N/A,FALSE,"ElecD";#N/A,#N/A,FALSE,"MechD";#N/A,#N/A,FALSE,"GeotD";#N/A,#N/A,FALSE,"PrcsD";#N/A,#N/A,FALSE,"TunnD";#N/A,#N/A,FALSE,"CivlD";#N/A,#N/A,FALSE,"NtwkD";#N/A,#N/A,FALSE,"EstgD";#N/A,#N/A,FALSE,"PEngD"}</definedName>
    <definedName name="__ZA17" hidden="1">{#N/A,#N/A,FALSE,"SumG";#N/A,#N/A,FALSE,"ElecG";#N/A,#N/A,FALSE,"MechG";#N/A,#N/A,FALSE,"GeotG";#N/A,#N/A,FALSE,"PrcsG";#N/A,#N/A,FALSE,"TunnG";#N/A,#N/A,FALSE,"CivlG";#N/A,#N/A,FALSE,"NtwkG";#N/A,#N/A,FALSE,"EstgG";#N/A,#N/A,FALSE,"PEngG"}</definedName>
    <definedName name="__ZA18" hidden="1">{#N/A,#N/A,FALSE,"SumG";#N/A,#N/A,FALSE,"ElecG";#N/A,#N/A,FALSE,"MechG";#N/A,#N/A,FALSE,"GeotG";#N/A,#N/A,FALSE,"PrcsG";#N/A,#N/A,FALSE,"TunnG";#N/A,#N/A,FALSE,"CivlG";#N/A,#N/A,FALSE,"NtwkG";#N/A,#N/A,FALSE,"EstgG";#N/A,#N/A,FALSE,"PEngG"}</definedName>
    <definedName name="__ZA19" hidden="1">{#N/A,#N/A,FALSE,"SumD";#N/A,#N/A,FALSE,"ElecD";#N/A,#N/A,FALSE,"MechD";#N/A,#N/A,FALSE,"GeotD";#N/A,#N/A,FALSE,"PrcsD";#N/A,#N/A,FALSE,"TunnD";#N/A,#N/A,FALSE,"CivlD";#N/A,#N/A,FALSE,"NtwkD";#N/A,#N/A,FALSE,"EstgD";#N/A,#N/A,FALSE,"PEngD"}</definedName>
    <definedName name="__ZA2" hidden="1">{#N/A,#N/A,FALSE,"SumD";#N/A,#N/A,FALSE,"ElecD";#N/A,#N/A,FALSE,"MechD";#N/A,#N/A,FALSE,"GeotD";#N/A,#N/A,FALSE,"PrcsD";#N/A,#N/A,FALSE,"TunnD";#N/A,#N/A,FALSE,"CivlD";#N/A,#N/A,FALSE,"NtwkD";#N/A,#N/A,FALSE,"EstgD";#N/A,#N/A,FALSE,"PEngD"}</definedName>
    <definedName name="__ZA20" hidden="1">{#N/A,#N/A,FALSE,"SumD";#N/A,#N/A,FALSE,"ElecD";#N/A,#N/A,FALSE,"MechD";#N/A,#N/A,FALSE,"GeotD";#N/A,#N/A,FALSE,"PrcsD";#N/A,#N/A,FALSE,"TunnD";#N/A,#N/A,FALSE,"CivlD";#N/A,#N/A,FALSE,"NtwkD";#N/A,#N/A,FALSE,"EstgD";#N/A,#N/A,FALSE,"PEngD"}</definedName>
    <definedName name="__ZA21" hidden="1">{#N/A,#N/A,FALSE,"SumG";#N/A,#N/A,FALSE,"ElecG";#N/A,#N/A,FALSE,"MechG";#N/A,#N/A,FALSE,"GeotG";#N/A,#N/A,FALSE,"PrcsG";#N/A,#N/A,FALSE,"TunnG";#N/A,#N/A,FALSE,"CivlG";#N/A,#N/A,FALSE,"NtwkG";#N/A,#N/A,FALSE,"EstgG";#N/A,#N/A,FALSE,"PEngG"}</definedName>
    <definedName name="__ZA22" hidden="1">{#N/A,#N/A,FALSE,"SumG";#N/A,#N/A,FALSE,"ElecG";#N/A,#N/A,FALSE,"MechG";#N/A,#N/A,FALSE,"GeotG";#N/A,#N/A,FALSE,"PrcsG";#N/A,#N/A,FALSE,"TunnG";#N/A,#N/A,FALSE,"CivlG";#N/A,#N/A,FALSE,"NtwkG";#N/A,#N/A,FALSE,"EstgG";#N/A,#N/A,FALSE,"PEngG"}</definedName>
    <definedName name="__ZA24" hidden="1">{#N/A,#N/A,FALSE,"SumG";#N/A,#N/A,FALSE,"ElecG";#N/A,#N/A,FALSE,"MechG";#N/A,#N/A,FALSE,"GeotG";#N/A,#N/A,FALSE,"PrcsG";#N/A,#N/A,FALSE,"TunnG";#N/A,#N/A,FALSE,"CivlG";#N/A,#N/A,FALSE,"NtwkG";#N/A,#N/A,FALSE,"EstgG";#N/A,#N/A,FALSE,"PEngG"}</definedName>
    <definedName name="__ZA25" hidden="1">{#N/A,#N/A,FALSE,"SumG";#N/A,#N/A,FALSE,"ElecG";#N/A,#N/A,FALSE,"MechG";#N/A,#N/A,FALSE,"GeotG";#N/A,#N/A,FALSE,"PrcsG";#N/A,#N/A,FALSE,"TunnG";#N/A,#N/A,FALSE,"CivlG";#N/A,#N/A,FALSE,"NtwkG";#N/A,#N/A,FALSE,"EstgG";#N/A,#N/A,FALSE,"PEngG"}</definedName>
    <definedName name="__ZA26" hidden="1">{#N/A,#N/A,FALSE,"SumD";#N/A,#N/A,FALSE,"ElecD";#N/A,#N/A,FALSE,"MechD";#N/A,#N/A,FALSE,"GeotD";#N/A,#N/A,FALSE,"PrcsD";#N/A,#N/A,FALSE,"TunnD";#N/A,#N/A,FALSE,"CivlD";#N/A,#N/A,FALSE,"NtwkD";#N/A,#N/A,FALSE,"EstgD";#N/A,#N/A,FALSE,"PEngD"}</definedName>
    <definedName name="__ZA28" hidden="1">{#N/A,#N/A,FALSE,"SumG";#N/A,#N/A,FALSE,"ElecG";#N/A,#N/A,FALSE,"MechG";#N/A,#N/A,FALSE,"GeotG";#N/A,#N/A,FALSE,"PrcsG";#N/A,#N/A,FALSE,"TunnG";#N/A,#N/A,FALSE,"CivlG";#N/A,#N/A,FALSE,"NtwkG";#N/A,#N/A,FALSE,"EstgG";#N/A,#N/A,FALSE,"PEngG"}</definedName>
    <definedName name="__ZA29" hidden="1">{#N/A,#N/A,FALSE,"SumD";#N/A,#N/A,FALSE,"ElecD";#N/A,#N/A,FALSE,"MechD";#N/A,#N/A,FALSE,"GeotD";#N/A,#N/A,FALSE,"PrcsD";#N/A,#N/A,FALSE,"TunnD";#N/A,#N/A,FALSE,"CivlD";#N/A,#N/A,FALSE,"NtwkD";#N/A,#N/A,FALSE,"EstgD";#N/A,#N/A,FALSE,"PEngD"}</definedName>
    <definedName name="__ZA3" hidden="1">{#N/A,#N/A,FALSE,"Summary";#N/A,#N/A,FALSE,"3TJ";#N/A,#N/A,FALSE,"3TN";#N/A,#N/A,FALSE,"3TP";#N/A,#N/A,FALSE,"3SJ";#N/A,#N/A,FALSE,"3CJ";#N/A,#N/A,FALSE,"3CN";#N/A,#N/A,FALSE,"3CP";#N/A,#N/A,FALSE,"3A"}</definedName>
    <definedName name="__ZA30" hidden="1">{#N/A,#N/A,FALSE,"SumD";#N/A,#N/A,FALSE,"ElecD";#N/A,#N/A,FALSE,"MechD";#N/A,#N/A,FALSE,"GeotD";#N/A,#N/A,FALSE,"PrcsD";#N/A,#N/A,FALSE,"TunnD";#N/A,#N/A,FALSE,"CivlD";#N/A,#N/A,FALSE,"NtwkD";#N/A,#N/A,FALSE,"EstgD";#N/A,#N/A,FALSE,"PEngD"}</definedName>
    <definedName name="__ZA31" hidden="1">{#N/A,#N/A,FALSE,"SumD";#N/A,#N/A,FALSE,"ElecD";#N/A,#N/A,FALSE,"MechD";#N/A,#N/A,FALSE,"GeotD";#N/A,#N/A,FALSE,"PrcsD";#N/A,#N/A,FALSE,"TunnD";#N/A,#N/A,FALSE,"CivlD";#N/A,#N/A,FALSE,"NtwkD";#N/A,#N/A,FALSE,"EstgD";#N/A,#N/A,FALSE,"PEngD"}</definedName>
    <definedName name="__ZA32" hidden="1">{#N/A,#N/A,FALSE,"SumD";#N/A,#N/A,FALSE,"ElecD";#N/A,#N/A,FALSE,"MechD";#N/A,#N/A,FALSE,"GeotD";#N/A,#N/A,FALSE,"PrcsD";#N/A,#N/A,FALSE,"TunnD";#N/A,#N/A,FALSE,"CivlD";#N/A,#N/A,FALSE,"NtwkD";#N/A,#N/A,FALSE,"EstgD";#N/A,#N/A,FALSE,"PEngD"}</definedName>
    <definedName name="__ZA33" hidden="1">{#N/A,#N/A,FALSE,"SumG";#N/A,#N/A,FALSE,"ElecG";#N/A,#N/A,FALSE,"MechG";#N/A,#N/A,FALSE,"GeotG";#N/A,#N/A,FALSE,"PrcsG";#N/A,#N/A,FALSE,"TunnG";#N/A,#N/A,FALSE,"CivlG";#N/A,#N/A,FALSE,"NtwkG";#N/A,#N/A,FALSE,"EstgG";#N/A,#N/A,FALSE,"PEngG"}</definedName>
    <definedName name="__ZA34" hidden="1">{#N/A,#N/A,FALSE,"SumD";#N/A,#N/A,FALSE,"ElecD";#N/A,#N/A,FALSE,"MechD";#N/A,#N/A,FALSE,"GeotD";#N/A,#N/A,FALSE,"PrcsD";#N/A,#N/A,FALSE,"TunnD";#N/A,#N/A,FALSE,"CivlD";#N/A,#N/A,FALSE,"NtwkD";#N/A,#N/A,FALSE,"EstgD";#N/A,#N/A,FALSE,"PEngD"}</definedName>
    <definedName name="__ZA35" hidden="1">{#N/A,#N/A,FALSE,"SumG";#N/A,#N/A,FALSE,"ElecG";#N/A,#N/A,FALSE,"MechG";#N/A,#N/A,FALSE,"GeotG";#N/A,#N/A,FALSE,"PrcsG";#N/A,#N/A,FALSE,"TunnG";#N/A,#N/A,FALSE,"CivlG";#N/A,#N/A,FALSE,"NtwkG";#N/A,#N/A,FALSE,"EstgG";#N/A,#N/A,FALSE,"PEngG"}</definedName>
    <definedName name="__ZA36" hidden="1">{"'Appendix 3 Currency'!$A$1:$U$96"}</definedName>
    <definedName name="__ZA37" hidden="1">{#N/A,#N/A,FALSE,"SumG";#N/A,#N/A,FALSE,"ElecG";#N/A,#N/A,FALSE,"MechG";#N/A,#N/A,FALSE,"GeotG";#N/A,#N/A,FALSE,"PrcsG";#N/A,#N/A,FALSE,"TunnG";#N/A,#N/A,FALSE,"CivlG";#N/A,#N/A,FALSE,"NtwkG";#N/A,#N/A,FALSE,"EstgG";#N/A,#N/A,FALSE,"PEngG"}</definedName>
    <definedName name="__ZA38" hidden="1">{#N/A,#N/A,FALSE,"SumG";#N/A,#N/A,FALSE,"ElecG";#N/A,#N/A,FALSE,"MechG";#N/A,#N/A,FALSE,"GeotG";#N/A,#N/A,FALSE,"PrcsG";#N/A,#N/A,FALSE,"TunnG";#N/A,#N/A,FALSE,"CivlG";#N/A,#N/A,FALSE,"NtwkG";#N/A,#N/A,FALSE,"EstgG";#N/A,#N/A,FALSE,"PEngG"}</definedName>
    <definedName name="__ZA39" hidden="1">{#N/A,#N/A,FALSE,"SumD";#N/A,#N/A,FALSE,"ElecD";#N/A,#N/A,FALSE,"MechD";#N/A,#N/A,FALSE,"GeotD";#N/A,#N/A,FALSE,"PrcsD";#N/A,#N/A,FALSE,"TunnD";#N/A,#N/A,FALSE,"CivlD";#N/A,#N/A,FALSE,"NtwkD";#N/A,#N/A,FALSE,"EstgD";#N/A,#N/A,FALSE,"PEngD"}</definedName>
    <definedName name="__ZA4" hidden="1">{#N/A,#N/A,FALSE,"Summary";#N/A,#N/A,FALSE,"3TJ";#N/A,#N/A,FALSE,"3TN";#N/A,#N/A,FALSE,"3TP";#N/A,#N/A,FALSE,"3SJ";#N/A,#N/A,FALSE,"3CJ";#N/A,#N/A,FALSE,"3CN";#N/A,#N/A,FALSE,"3CP";#N/A,#N/A,FALSE,"3A"}</definedName>
    <definedName name="__ZA40" hidden="1">{#N/A,#N/A,FALSE,"SumG";#N/A,#N/A,FALSE,"ElecG";#N/A,#N/A,FALSE,"MechG";#N/A,#N/A,FALSE,"GeotG";#N/A,#N/A,FALSE,"PrcsG";#N/A,#N/A,FALSE,"TunnG";#N/A,#N/A,FALSE,"CivlG";#N/A,#N/A,FALSE,"NtwkG";#N/A,#N/A,FALSE,"EstgG";#N/A,#N/A,FALSE,"PEngG"}</definedName>
    <definedName name="__ZA41" hidden="1">{#N/A,#N/A,FALSE,"SumG";#N/A,#N/A,FALSE,"ElecG";#N/A,#N/A,FALSE,"MechG";#N/A,#N/A,FALSE,"GeotG";#N/A,#N/A,FALSE,"PrcsG";#N/A,#N/A,FALSE,"TunnG";#N/A,#N/A,FALSE,"CivlG";#N/A,#N/A,FALSE,"NtwkG";#N/A,#N/A,FALSE,"EstgG";#N/A,#N/A,FALSE,"PEngG"}</definedName>
    <definedName name="__ZA42" hidden="1">{#N/A,#N/A,FALSE,"SumD";#N/A,#N/A,FALSE,"ElecD";#N/A,#N/A,FALSE,"MechD";#N/A,#N/A,FALSE,"GeotD";#N/A,#N/A,FALSE,"PrcsD";#N/A,#N/A,FALSE,"TunnD";#N/A,#N/A,FALSE,"CivlD";#N/A,#N/A,FALSE,"NtwkD";#N/A,#N/A,FALSE,"EstgD";#N/A,#N/A,FALSE,"PEngD"}</definedName>
    <definedName name="__ZA43" hidden="1">{#N/A,#N/A,FALSE,"SumG";#N/A,#N/A,FALSE,"ElecG";#N/A,#N/A,FALSE,"MechG";#N/A,#N/A,FALSE,"GeotG";#N/A,#N/A,FALSE,"PrcsG";#N/A,#N/A,FALSE,"TunnG";#N/A,#N/A,FALSE,"CivlG";#N/A,#N/A,FALSE,"NtwkG";#N/A,#N/A,FALSE,"EstgG";#N/A,#N/A,FALSE,"PEngG"}</definedName>
    <definedName name="__ZA44" hidden="1">{#N/A,#N/A,FALSE,"TELEFON"}</definedName>
    <definedName name="__ZA45" hidden="1">{#N/A,#N/A,FALSE,"SumD";#N/A,#N/A,FALSE,"ElecD";#N/A,#N/A,FALSE,"MechD";#N/A,#N/A,FALSE,"GeotD";#N/A,#N/A,FALSE,"PrcsD";#N/A,#N/A,FALSE,"TunnD";#N/A,#N/A,FALSE,"CivlD";#N/A,#N/A,FALSE,"NtwkD";#N/A,#N/A,FALSE,"EstgD";#N/A,#N/A,FALSE,"PEngD"}</definedName>
    <definedName name="__ZA46" hidden="1">{#N/A,#N/A,FALSE,"Summary";#N/A,#N/A,FALSE,"3TJ";#N/A,#N/A,FALSE,"3TN";#N/A,#N/A,FALSE,"3TP";#N/A,#N/A,FALSE,"3SJ";#N/A,#N/A,FALSE,"3CJ";#N/A,#N/A,FALSE,"3CN";#N/A,#N/A,FALSE,"3CP";#N/A,#N/A,FALSE,"3A"}</definedName>
    <definedName name="__ZA47" hidden="1">{#N/A,#N/A,FALSE,"SumG";#N/A,#N/A,FALSE,"ElecG";#N/A,#N/A,FALSE,"MechG";#N/A,#N/A,FALSE,"GeotG";#N/A,#N/A,FALSE,"PrcsG";#N/A,#N/A,FALSE,"TunnG";#N/A,#N/A,FALSE,"CivlG";#N/A,#N/A,FALSE,"NtwkG";#N/A,#N/A,FALSE,"EstgG";#N/A,#N/A,FALSE,"PEngG"}</definedName>
    <definedName name="__ZA48" hidden="1">{#N/A,#N/A,FALSE,"Pricing";#N/A,#N/A,FALSE,"Summary";#N/A,#N/A,FALSE,"CompProd";#N/A,#N/A,FALSE,"CompJobhrs";#N/A,#N/A,FALSE,"Escalation";#N/A,#N/A,FALSE,"Contingency";#N/A,#N/A,FALSE,"GM";#N/A,#N/A,FALSE,"CompWage";#N/A,#N/A,FALSE,"costSum"}</definedName>
    <definedName name="__ZA49" hidden="1">{#N/A,#N/A,FALSE,"SumD";#N/A,#N/A,FALSE,"ElecD";#N/A,#N/A,FALSE,"MechD";#N/A,#N/A,FALSE,"GeotD";#N/A,#N/A,FALSE,"PrcsD";#N/A,#N/A,FALSE,"TunnD";#N/A,#N/A,FALSE,"CivlD";#N/A,#N/A,FALSE,"NtwkD";#N/A,#N/A,FALSE,"EstgD";#N/A,#N/A,FALSE,"PEngD"}</definedName>
    <definedName name="__ZA5" hidden="1">{#N/A,#N/A,FALSE,"Summary";#N/A,#N/A,FALSE,"3TJ";#N/A,#N/A,FALSE,"3TN";#N/A,#N/A,FALSE,"3TP";#N/A,#N/A,FALSE,"3SJ";#N/A,#N/A,FALSE,"3CJ";#N/A,#N/A,FALSE,"3CN";#N/A,#N/A,FALSE,"3CP";#N/A,#N/A,FALSE,"3A"}</definedName>
    <definedName name="__ZA50" hidden="1">{#N/A,#N/A,FALSE,"SumG";#N/A,#N/A,FALSE,"ElecG";#N/A,#N/A,FALSE,"MechG";#N/A,#N/A,FALSE,"GeotG";#N/A,#N/A,FALSE,"PrcsG";#N/A,#N/A,FALSE,"TunnG";#N/A,#N/A,FALSE,"CivlG";#N/A,#N/A,FALSE,"NtwkG";#N/A,#N/A,FALSE,"EstgG";#N/A,#N/A,FALSE,"PEngG"}</definedName>
    <definedName name="__ZA51" hidden="1">{#N/A,#N/A,FALSE,"SumD";#N/A,#N/A,FALSE,"ElecD";#N/A,#N/A,FALSE,"MechD";#N/A,#N/A,FALSE,"GeotD";#N/A,#N/A,FALSE,"PrcsD";#N/A,#N/A,FALSE,"TunnD";#N/A,#N/A,FALSE,"CivlD";#N/A,#N/A,FALSE,"NtwkD";#N/A,#N/A,FALSE,"EstgD";#N/A,#N/A,FALSE,"PEngD"}</definedName>
    <definedName name="__ZA52" hidden="1">{"turbine",#N/A,FALSE,"Option"}</definedName>
    <definedName name="__ZA53" hidden="1">{#N/A,#N/A,TRUE,"arnitower";#N/A,#N/A,TRUE,"arnigarage "}</definedName>
    <definedName name="__ZA54" hidden="1">{#N/A,#N/A,FALSE,"SumG";#N/A,#N/A,FALSE,"ElecG";#N/A,#N/A,FALSE,"MechG";#N/A,#N/A,FALSE,"GeotG";#N/A,#N/A,FALSE,"PrcsG";#N/A,#N/A,FALSE,"TunnG";#N/A,#N/A,FALSE,"CivlG";#N/A,#N/A,FALSE,"NtwkG";#N/A,#N/A,FALSE,"EstgG";#N/A,#N/A,FALSE,"PEngG"}</definedName>
    <definedName name="__ZA55" hidden="1">{#N/A,#N/A,FALSE,"SumD";#N/A,#N/A,FALSE,"ElecD";#N/A,#N/A,FALSE,"MechD";#N/A,#N/A,FALSE,"GeotD";#N/A,#N/A,FALSE,"PrcsD";#N/A,#N/A,FALSE,"TunnD";#N/A,#N/A,FALSE,"CivlD";#N/A,#N/A,FALSE,"NtwkD";#N/A,#N/A,FALSE,"EstgD";#N/A,#N/A,FALSE,"PEngD"}</definedName>
    <definedName name="__ZA56" hidden="1">{#N/A,#N/A,FALSE,"Pricing";#N/A,#N/A,FALSE,"Summary";#N/A,#N/A,FALSE,"CompProd";#N/A,#N/A,FALSE,"CompJobhrs";#N/A,#N/A,FALSE,"Escalation";#N/A,#N/A,FALSE,"Contingency";#N/A,#N/A,FALSE,"GM";#N/A,#N/A,FALSE,"CompWage";#N/A,#N/A,FALSE,"costSum"}</definedName>
    <definedName name="__ZA57" hidden="1">{#N/A,#N/A,FALSE,"Summary";#N/A,#N/A,FALSE,"3TJ";#N/A,#N/A,FALSE,"3TN";#N/A,#N/A,FALSE,"3TP";#N/A,#N/A,FALSE,"3SJ";#N/A,#N/A,FALSE,"3CJ";#N/A,#N/A,FALSE,"3CN";#N/A,#N/A,FALSE,"3CP";#N/A,#N/A,FALSE,"3A"}</definedName>
    <definedName name="__ZA58" hidden="1">{#N/A,#N/A,FALSE,"COVER";#N/A,#N/A,FALSE,"RECAP";#N/A,#N/A,FALSE,"SANTA BARBARA NONMANUAL";#N/A,#N/A,FALSE,"CEQUIP";#N/A,#N/A,FALSE,"WRATE";#N/A,#N/A,FALSE,"INDIRECT";#N/A,#N/A,FALSE,"TRAIN";#N/A,#N/A,FALSE,"MANLOADED SCHEDULE"}</definedName>
    <definedName name="__ZA59" hidden="1">{#N/A,#N/A,FALSE,"TELEFON"}</definedName>
    <definedName name="__ZA6" hidden="1">{#N/A,#N/A,FALSE,"SumD";#N/A,#N/A,FALSE,"ElecD";#N/A,#N/A,FALSE,"MechD";#N/A,#N/A,FALSE,"GeotD";#N/A,#N/A,FALSE,"PrcsD";#N/A,#N/A,FALSE,"TunnD";#N/A,#N/A,FALSE,"CivlD";#N/A,#N/A,FALSE,"NtwkD";#N/A,#N/A,FALSE,"EstgD";#N/A,#N/A,FALSE,"PEngD"}</definedName>
    <definedName name="__ZA60" hidden="1">{#N/A,#N/A,FALSE,"TELEFON"}</definedName>
    <definedName name="__ZA61" hidden="1">{#N/A,#N/A,FALSE,"Q&amp;AE";#N/A,#N/A,FALSE,"Params";#N/A,#N/A,FALSE,"ReconE";#N/A,#N/A,FALSE,"CostCompE";#N/A,#N/A,FALSE,"SummaryE";#N/A,#N/A,FALSE,"Detail";#N/A,#N/A,FALSE,"PayItem"}</definedName>
    <definedName name="__ZA62" hidden="1">{"DBANK",#N/A,FALSE,"PriceE";"CKTS",#N/A,FALSE,"PriceE"}</definedName>
    <definedName name="__ZA63" hidden="1">{#N/A,#N/A,FALSE,"WBS 1.06";#N/A,#N/A,FALSE,"WBS 1.14";#N/A,#N/A,FALSE,"WBS 1.17";#N/A,#N/A,FALSE,"WBS 1.18"}</definedName>
    <definedName name="__ZA64" hidden="1">{#N/A,#N/A,FALSE,"ProjInfo";#N/A,#N/A,FALSE,"Params";#N/A,#N/A,FALSE,"Q&amp;AE";#N/A,#N/A,FALSE,"CostCompE";#N/A,#N/A,FALSE,"SummaryE";#N/A,#N/A,FALSE,"PayItem";#N/A,#N/A,FALSE,"Detail";#N/A,#N/A,FALSE,"ReconE"}</definedName>
    <definedName name="__ZA65" hidden="1">{"FUEL OIL",#N/A,FALSE,"Option"}</definedName>
    <definedName name="__ZA66" hidden="1">{#N/A,#N/A,FALSE,"SumD";#N/A,#N/A,FALSE,"ElecD";#N/A,#N/A,FALSE,"MechD";#N/A,#N/A,FALSE,"GeotD";#N/A,#N/A,FALSE,"PrcsD";#N/A,#N/A,FALSE,"TunnD";#N/A,#N/A,FALSE,"CivlD";#N/A,#N/A,FALSE,"NtwkD";#N/A,#N/A,FALSE,"EstgD";#N/A,#N/A,FALSE,"PEngD"}</definedName>
    <definedName name="__ZA67" hidden="1">{#N/A,#N/A,FALSE,"SumG";#N/A,#N/A,FALSE,"ElecG";#N/A,#N/A,FALSE,"MechG";#N/A,#N/A,FALSE,"GeotG";#N/A,#N/A,FALSE,"PrcsG";#N/A,#N/A,FALSE,"TunnG";#N/A,#N/A,FALSE,"CivlG";#N/A,#N/A,FALSE,"NtwkG";#N/A,#N/A,FALSE,"EstgG";#N/A,#N/A,FALSE,"PEngG"}</definedName>
    <definedName name="__ZA68" hidden="1">{"pumps",#N/A,FALSE,"Option"}</definedName>
    <definedName name="__ZA69" hidden="1">{"turbine",#N/A,FALSE,"Option"}</definedName>
    <definedName name="__ZA70" hidden="1">{#N/A,#N/A,TRUE,"arnitower";#N/A,#N/A,TRUE,"arnigarage "}</definedName>
    <definedName name="__ZA71" hidden="1">{"WESTINGHOUSE",#N/A,FALSE,"Option"}</definedName>
    <definedName name="__ZA72" hidden="1">{#N/A,#N/A,FALSE,"SumD";#N/A,#N/A,FALSE,"ElecD";#N/A,#N/A,FALSE,"MechD";#N/A,#N/A,FALSE,"GeotD";#N/A,#N/A,FALSE,"PrcsD";#N/A,#N/A,FALSE,"TunnD";#N/A,#N/A,FALSE,"CivlD";#N/A,#N/A,FALSE,"NtwkD";#N/A,#N/A,FALSE,"EstgD";#N/A,#N/A,FALSE,"PEngD"}</definedName>
    <definedName name="__ZA73" hidden="1">{#N/A,#N/A,FALSE,"SumD";#N/A,#N/A,FALSE,"ElecD";#N/A,#N/A,FALSE,"MechD";#N/A,#N/A,FALSE,"GeotD";#N/A,#N/A,FALSE,"PrcsD";#N/A,#N/A,FALSE,"TunnD";#N/A,#N/A,FALSE,"CivlD";#N/A,#N/A,FALSE,"NtwkD";#N/A,#N/A,FALSE,"EstgD";#N/A,#N/A,FALSE,"PEngD"}</definedName>
    <definedName name="__ZA74" hidden="1">{#N/A,#N/A,FALSE,"SumG";#N/A,#N/A,FALSE,"ElecG";#N/A,#N/A,FALSE,"MechG";#N/A,#N/A,FALSE,"GeotG";#N/A,#N/A,FALSE,"PrcsG";#N/A,#N/A,FALSE,"TunnG";#N/A,#N/A,FALSE,"CivlG";#N/A,#N/A,FALSE,"NtwkG";#N/A,#N/A,FALSE,"EstgG";#N/A,#N/A,FALSE,"PEngG"}</definedName>
    <definedName name="__ZA75" hidden="1">{#N/A,#N/A,FALSE,"SumD";#N/A,#N/A,FALSE,"ElecD";#N/A,#N/A,FALSE,"MechD";#N/A,#N/A,FALSE,"GeotD";#N/A,#N/A,FALSE,"PrcsD";#N/A,#N/A,FALSE,"TunnD";#N/A,#N/A,FALSE,"CivlD";#N/A,#N/A,FALSE,"NtwkD";#N/A,#N/A,FALSE,"EstgD";#N/A,#N/A,FALSE,"PEngD"}</definedName>
    <definedName name="__ZA8" hidden="1">{#N/A,#N/A,FALSE,"SumD";#N/A,#N/A,FALSE,"ElecD";#N/A,#N/A,FALSE,"MechD";#N/A,#N/A,FALSE,"GeotD";#N/A,#N/A,FALSE,"PrcsD";#N/A,#N/A,FALSE,"TunnD";#N/A,#N/A,FALSE,"CivlD";#N/A,#N/A,FALSE,"NtwkD";#N/A,#N/A,FALSE,"EstgD";#N/A,#N/A,FALSE,"PEngD"}</definedName>
    <definedName name="__ZA9" hidden="1">{#N/A,#N/A,FALSE,"Summary";#N/A,#N/A,FALSE,"3TJ";#N/A,#N/A,FALSE,"3TN";#N/A,#N/A,FALSE,"3TP";#N/A,#N/A,FALSE,"3SJ";#N/A,#N/A,FALSE,"3CJ";#N/A,#N/A,FALSE,"3CN";#N/A,#N/A,FALSE,"3CP";#N/A,#N/A,FALSE,"3A"}</definedName>
    <definedName name="__ZATEST" hidden="1">{#N/A,#N/A,FALSE,"Pricing";#N/A,#N/A,FALSE,"Summary";#N/A,#N/A,FALSE,"CompProd";#N/A,#N/A,FALSE,"CompJobhrs";#N/A,#N/A,FALSE,"Escalation";#N/A,#N/A,FALSE,"Contingency";#N/A,#N/A,FALSE,"GM";#N/A,#N/A,FALSE,"CompWage";#N/A,#N/A,FALSE,"costSum"}</definedName>
    <definedName name="__ZAVARIATION" hidden="1">{#N/A,#N/A,FALSE,"SumD";#N/A,#N/A,FALSE,"ElecD";#N/A,#N/A,FALSE,"MechD";#N/A,#N/A,FALSE,"GeotD";#N/A,#N/A,FALSE,"PrcsD";#N/A,#N/A,FALSE,"TunnD";#N/A,#N/A,FALSE,"CivlD";#N/A,#N/A,FALSE,"NtwkD";#N/A,#N/A,FALSE,"EstgD";#N/A,#N/A,FALSE,"PEngD"}</definedName>
    <definedName name="_1" hidden="1">#REF!</definedName>
    <definedName name="_1_._solv" hidden="1">[3]Sheet1!#REF!,[3]Sheet1!#REF!</definedName>
    <definedName name="_1__123Graph_ACHART_1" hidden="1">[5]Cash2!$G$16:$G$31</definedName>
    <definedName name="_1__123Graph_AChart_1A" hidden="1">#REF!</definedName>
    <definedName name="_1__123Graph_ACHART_4" hidden="1">#REF!</definedName>
    <definedName name="_1_0___.0solv" hidden="1">[12]TESİSAT!#REF!,[12]TESİSAT!#REF!</definedName>
    <definedName name="_10__123Graph_AChart_1AJ" hidden="1">#REF!</definedName>
    <definedName name="_10_0_0K" hidden="1">#REF!</definedName>
    <definedName name="_100__123Graph_BChart_2D" hidden="1">#REF!</definedName>
    <definedName name="_101__123Graph_BChart_3B" hidden="1">#REF!</definedName>
    <definedName name="_102__123Graph_BChart_3L" hidden="1">#REF!</definedName>
    <definedName name="_103__123Graph_BChart_9C" hidden="1">#REF!</definedName>
    <definedName name="_104__123Graph_CChart_1A" hidden="1">'[13]1'!$D$6:$D$103</definedName>
    <definedName name="_105__123Graph_CChart_1AA" hidden="1">#REF!</definedName>
    <definedName name="_106__123Graph_CChart_1AB" hidden="1">#REF!</definedName>
    <definedName name="_107__123Graph_CChart_1AE" hidden="1">#REF!</definedName>
    <definedName name="_108__123Graph_CChart_1AF" hidden="1">#REF!</definedName>
    <definedName name="_109__123Graph_CChart_1AM" hidden="1">#REF!</definedName>
    <definedName name="_11__123Graph_AChart_1AK" hidden="1">#REF!</definedName>
    <definedName name="_110__123Graph_CChart_1B" hidden="1">#REF!</definedName>
    <definedName name="_111__123Graph_CChart_1C" hidden="1">#REF!</definedName>
    <definedName name="_1111" hidden="1">#REF!</definedName>
    <definedName name="_112__123Graph_CChart_1CA" hidden="1">#REF!</definedName>
    <definedName name="_113__123Graph_CChart_1CD" hidden="1">#REF!</definedName>
    <definedName name="_114__123Graph_CChart_1CE" hidden="1">#REF!</definedName>
    <definedName name="_115__123Graph_CChart_1D" hidden="1">#REF!</definedName>
    <definedName name="_116__123Graph_CChart_1E" hidden="1">#REF!</definedName>
    <definedName name="_117__123Graph_CChart_1F" hidden="1">#REF!</definedName>
    <definedName name="_118__123Graph_CChart_1G" hidden="1">#REF!</definedName>
    <definedName name="_119__123Graph_CChart_1H" hidden="1">#REF!</definedName>
    <definedName name="_12_._solv" hidden="1">[14]TESİSAT!#REF!,[14]TESİSAT!#REF!</definedName>
    <definedName name="_12__123Graph_AChart_1AL" hidden="1">#REF!</definedName>
    <definedName name="_12_0_0SO" hidden="1">#REF!</definedName>
    <definedName name="_120__123Graph_CChart_1I" hidden="1">#REF!</definedName>
    <definedName name="_121__123Graph_CChart_1J" hidden="1">#REF!</definedName>
    <definedName name="_122__123Graph_CChart_1K" hidden="1">#REF!</definedName>
    <definedName name="_123__123Graph_CChart_1L" hidden="1">#REF!</definedName>
    <definedName name="_123Graph_B" hidden="1">'[2]AOP Summary-2'!$B$2:$B$14</definedName>
    <definedName name="_123Graph_BChart1A" hidden="1">#REF!</definedName>
    <definedName name="_124__123Graph_CChart_1N" hidden="1">#REF!</definedName>
    <definedName name="_125__123Graph_CChart_1O" hidden="1">#REF!</definedName>
    <definedName name="_126__123Graph_CChart_1P" hidden="1">#REF!</definedName>
    <definedName name="_127__123Graph_CChart_1T" hidden="1">#REF!</definedName>
    <definedName name="_128__123Graph_CChart_1U" hidden="1">#REF!</definedName>
    <definedName name="_129__123Graph_CChart_1W" hidden="1">#REF!</definedName>
    <definedName name="_13__123Graph_AChart_1AM" hidden="1">#REF!</definedName>
    <definedName name="_130__123Graph_CChart_1Y" hidden="1">#REF!</definedName>
    <definedName name="_131__123Graph_CChart_2AE" hidden="1">#REF!</definedName>
    <definedName name="_132__123Graph_CChart_3B" hidden="1">#REF!</definedName>
    <definedName name="_133__123Graph_CChart_9C" hidden="1">#REF!</definedName>
    <definedName name="_134__123Graph_DChart_1AB" hidden="1">#REF!</definedName>
    <definedName name="_135__123Graph_DChart_1AM" hidden="1">#REF!</definedName>
    <definedName name="_136__123Graph_DChart_1B" hidden="1">#REF!</definedName>
    <definedName name="_137__123Graph_DChart_1C" hidden="1">#REF!</definedName>
    <definedName name="_138__123Graph_DChart_1CE" hidden="1">#REF!</definedName>
    <definedName name="_139__123Graph_DChart_1D" hidden="1">#REF!</definedName>
    <definedName name="_14__123Graph_AChart_1AN" hidden="1">#REF!</definedName>
    <definedName name="_140__123Graph_DChart_1E" hidden="1">#REF!</definedName>
    <definedName name="_141__123Graph_DChart_1H" hidden="1">#REF!</definedName>
    <definedName name="_142__123Graph_DChart_1I" hidden="1">#REF!</definedName>
    <definedName name="_143__123Graph_DChart_1J" hidden="1">#REF!</definedName>
    <definedName name="_144__123Graph_DChart_1K" hidden="1">#REF!</definedName>
    <definedName name="_145__123Graph_DChart_1L" hidden="1">#REF!</definedName>
    <definedName name="_146__123Graph_DChart_1O" hidden="1">#REF!</definedName>
    <definedName name="_147__123Graph_DChart_1P" hidden="1">'[13]16'!$E$3:$E$7</definedName>
    <definedName name="_148__123Graph_DChart_3B" hidden="1">#REF!</definedName>
    <definedName name="_149__123Graph_EChart_1AB" hidden="1">#REF!</definedName>
    <definedName name="_15__123Graph_AChart_1AO" hidden="1">#REF!</definedName>
    <definedName name="_150__123Graph_EChart_1B" hidden="1">#REF!</definedName>
    <definedName name="_151__123Graph_EChart_1CE" hidden="1">#REF!</definedName>
    <definedName name="_152__123Graph_EChart_1D" hidden="1">#REF!</definedName>
    <definedName name="_153__123Graph_EChart_1E" hidden="1">#REF!</definedName>
    <definedName name="_154__123Graph_EChart_1H" hidden="1">#REF!</definedName>
    <definedName name="_155__123Graph_EChart_1P" hidden="1">'[13]16'!$F$3:$F$7</definedName>
    <definedName name="_156__123Graph_EChart_3B" hidden="1">#REF!</definedName>
    <definedName name="_157__123Graph_FChart_1B" hidden="1">#REF!</definedName>
    <definedName name="_158__123Graph_FChart_1E" hidden="1">#REF!</definedName>
    <definedName name="_159__123Graph_FChart_1P" hidden="1">'[13]16'!$G$3:$G$7</definedName>
    <definedName name="_16__123Graph_AChart_1AP" hidden="1">#REF!</definedName>
    <definedName name="_160__123Graph_FChart_3B" hidden="1">#REF!</definedName>
    <definedName name="_161__123Graph_XChart_1A" hidden="1">#REF!</definedName>
    <definedName name="_162__123Graph_XChart_2AC" hidden="1">#REF!</definedName>
    <definedName name="_163__123Graph_XChart_2U" hidden="1">#REF!</definedName>
    <definedName name="_16K" hidden="1">#REF!</definedName>
    <definedName name="_17__123Graph_AChart_1AX" hidden="1">'[13]50'!$B$4:$B$187</definedName>
    <definedName name="_18__123Graph_AChart_1B" hidden="1">#REF!</definedName>
    <definedName name="_18SO" hidden="1">#REF!</definedName>
    <definedName name="_19__123Graph_AChart_1C" hidden="1">#REF!</definedName>
    <definedName name="_1K" hidden="1">#REF!</definedName>
    <definedName name="_2_._solv" hidden="1">[1]TESİSAT!#REF!,[1]TESİSAT!#REF!</definedName>
    <definedName name="_2__123Graph_AChart_1A" hidden="1">#REF!</definedName>
    <definedName name="_2__123Graph_AChart_1AA" hidden="1">#REF!</definedName>
    <definedName name="_2__123Graph_ACHART_2" hidden="1">[5]Z!$T$179:$AH$179</definedName>
    <definedName name="_2__123Graph_BChart_1A" hidden="1">#REF!</definedName>
    <definedName name="_2__123Graph_XCHART_3" hidden="1">#REF!</definedName>
    <definedName name="_2_0___.0solv" hidden="1">[15]SIVA!#REF!,[15]SIVA!#REF!</definedName>
    <definedName name="_20__123Graph_AChart_1CA" hidden="1">#REF!</definedName>
    <definedName name="_21__123Graph_AChart_1CD" hidden="1">#REF!</definedName>
    <definedName name="_22__123Graph_AChart_1CE" hidden="1">#REF!</definedName>
    <definedName name="_23__123Graph_AChart_1D" hidden="1">#REF!</definedName>
    <definedName name="_234Grapgh_a" hidden="1">'[4]AOP Summary-2'!$C$2:$C$14</definedName>
    <definedName name="_234Graph_AB" hidden="1">'[4]AOP Summary-2'!$A$2:$A$14</definedName>
    <definedName name="_234Graph_B" hidden="1">[16]sal!#REF!</definedName>
    <definedName name="_234Graph_C" hidden="1">'[4]AOP Summary-2'!$B$2:$B$14</definedName>
    <definedName name="_234Graph_D" hidden="1">'[4]AOP Summary-2'!$B$2:$B$14</definedName>
    <definedName name="_234Graph_E" hidden="1">[16]sal!#REF!</definedName>
    <definedName name="_24__123Graph_AChart_1E" hidden="1">#REF!</definedName>
    <definedName name="_24_0___.0solv" hidden="1">#REF!,#REF!</definedName>
    <definedName name="_24524525" hidden="1">#REF!</definedName>
    <definedName name="_25__123Graph_AChart_1F" hidden="1">#REF!</definedName>
    <definedName name="_26__123Graph_AChart_1G" hidden="1">#REF!</definedName>
    <definedName name="_27__123Graph_AChart_1H" hidden="1">#REF!</definedName>
    <definedName name="_28__123Graph_AChart_1I" hidden="1">#REF!</definedName>
    <definedName name="_29__123Graph_AChart_1J" hidden="1">#REF!</definedName>
    <definedName name="_2K" hidden="1">#REF!</definedName>
    <definedName name="_2S" hidden="1">#REF!</definedName>
    <definedName name="_3_._solv" hidden="1">[3]Sheet1!#REF!,[3]Sheet1!#REF!</definedName>
    <definedName name="_3__123Graph_ACHART_1" hidden="1">[11]Cash2!$G$16:$G$31</definedName>
    <definedName name="_3__123Graph_AChart_1A" hidden="1">#REF!</definedName>
    <definedName name="_3__123Graph_AChart_1AB" hidden="1">#REF!</definedName>
    <definedName name="_3__123Graph_BCHART_2" hidden="1">[5]Z!$T$180:$AH$180</definedName>
    <definedName name="_3__123Graph_XCHART_4" hidden="1">#REF!</definedName>
    <definedName name="_3_0___.0solv" hidden="1">[17]Sheet1!#REF!,[17]Sheet1!#REF!</definedName>
    <definedName name="_3_0_0_K" hidden="1">#REF!</definedName>
    <definedName name="_30__123Graph_AChart_1K" hidden="1">#REF!</definedName>
    <definedName name="_31__123Graph_AChart_1L" hidden="1">#REF!</definedName>
    <definedName name="_32__123Graph_AChart_1M" hidden="1">#REF!</definedName>
    <definedName name="_321" hidden="1">[7]FitOutConfCentre!#REF!</definedName>
    <definedName name="_33__123Graph_AChart_1N" hidden="1">#REF!</definedName>
    <definedName name="_34__123Graph_AChart_1O" hidden="1">#REF!</definedName>
    <definedName name="_35__123Graph_AChart_1P" hidden="1">#REF!</definedName>
    <definedName name="_36__123Graph_AChart_1Q" hidden="1">#REF!</definedName>
    <definedName name="_37__123Graph_AChart_1R" hidden="1">#REF!</definedName>
    <definedName name="_38__123Graph_AChart_1S" hidden="1">#REF!</definedName>
    <definedName name="_39__123Graph_AChart_1T" hidden="1">#REF!</definedName>
    <definedName name="_4__123Graph_AChart_1AC" hidden="1">#REF!</definedName>
    <definedName name="_4__123Graph_ACHART_2" hidden="1">[11]Z!$T$179:$AH$179</definedName>
    <definedName name="_4__123Graph_BChart_1A" hidden="1">#REF!</definedName>
    <definedName name="_4__123Graph_CCHART_1" hidden="1">[5]Cash2!$J$16:$J$36</definedName>
    <definedName name="_4_0___.0solv" hidden="1">[1]TESİSAT!#REF!,[1]TESİSAT!#REF!</definedName>
    <definedName name="_4_0_0_S" hidden="1">#REF!</definedName>
    <definedName name="_40__123Graph_AChart_1U" hidden="1">#REF!</definedName>
    <definedName name="_41__123Graph_AChart_1V" hidden="1">#REF!</definedName>
    <definedName name="_42__123Graph_AChart_1W" hidden="1">#REF!</definedName>
    <definedName name="_43__123Graph_AChart_1X" hidden="1">#REF!</definedName>
    <definedName name="_44__123Graph_AChart_1Y" hidden="1">#REF!</definedName>
    <definedName name="_45__123Graph_AChart_1Z" hidden="1">#REF!</definedName>
    <definedName name="_46__123Graph_AChart_2A" hidden="1">#REF!</definedName>
    <definedName name="_47__123Graph_AChart_2AC" hidden="1">#REF!</definedName>
    <definedName name="_48__123Graph_AChart_2AE" hidden="1">#REF!</definedName>
    <definedName name="_49__123Graph_AChart_2CC" hidden="1">#REF!</definedName>
    <definedName name="_4S" hidden="1">#REF!</definedName>
    <definedName name="_5__123Graph_AChart_1AD" hidden="1">#REF!</definedName>
    <definedName name="_5__123Graph_BCHART_2" hidden="1">[11]Z!$T$180:$AH$180</definedName>
    <definedName name="_5__123Graph_DCHART_1" hidden="1">[5]Cash2!$K$16:$K$36</definedName>
    <definedName name="_5_0_0K" hidden="1">#REF!</definedName>
    <definedName name="_50__123Graph_AChart_2D" hidden="1">#REF!</definedName>
    <definedName name="_51__123Graph_AChart_2E" hidden="1">#REF!</definedName>
    <definedName name="_52__123Graph_AChart_2J" hidden="1">#REF!</definedName>
    <definedName name="_53__123Graph_AChart_2T" hidden="1">#REF!</definedName>
    <definedName name="_54__123Graph_AChart_2U" hidden="1">#REF!</definedName>
    <definedName name="_55__123Graph_AChart_3B" hidden="1">#REF!</definedName>
    <definedName name="_56__123Graph_AChart_3D" hidden="1">#REF!</definedName>
    <definedName name="_57__123Graph_AChart_3L" hidden="1">#REF!</definedName>
    <definedName name="_58__123Graph_AChart_3X" hidden="1">#REF!</definedName>
    <definedName name="_59__123Graph_AChart_9C" hidden="1">#REF!</definedName>
    <definedName name="_6__123Graph_AChart_1AE" hidden="1">#REF!</definedName>
    <definedName name="_6__123Graph_BChart_1A" hidden="1">#REF!</definedName>
    <definedName name="_6__123Graph_CCHART_1" hidden="1">[11]Cash2!$J$16:$J$36</definedName>
    <definedName name="_6_0_0_K" hidden="1">#REF!</definedName>
    <definedName name="_6_0_0SO" hidden="1">#REF!</definedName>
    <definedName name="_60__123Graph_BChart_1A" hidden="1">#REF!</definedName>
    <definedName name="_61__123Graph_BChart_1AA" hidden="1">#REF!</definedName>
    <definedName name="_62__123Graph_BChart_1AB" hidden="1">#REF!</definedName>
    <definedName name="_63__123Graph_BChart_1AC" hidden="1">#REF!</definedName>
    <definedName name="_64__123Graph_BChart_1AD" hidden="1">#REF!</definedName>
    <definedName name="_65__123Graph_BChart_1AE" hidden="1">#REF!</definedName>
    <definedName name="_66__123Graph_BChart_1AF" hidden="1">#REF!</definedName>
    <definedName name="_67__123Graph_BChart_1AG" hidden="1">#REF!</definedName>
    <definedName name="_68__123Graph_BChart_1AM" hidden="1">#REF!</definedName>
    <definedName name="_69__123Graph_BChart_1AO" hidden="1">#REF!</definedName>
    <definedName name="_7__123Graph_AChart_1AF" hidden="1">#REF!</definedName>
    <definedName name="_7__123Graph_DCHART_1" hidden="1">[11]Cash2!$K$16:$K$36</definedName>
    <definedName name="_70__123Graph_BChart_1AX" hidden="1">'[13]50'!$C$4:$C$187</definedName>
    <definedName name="_71__123Graph_BChart_1B" hidden="1">#REF!</definedName>
    <definedName name="_72__123Graph_BChart_1C" hidden="1">#REF!</definedName>
    <definedName name="_73__123Graph_BChart_1CA" hidden="1">#REF!</definedName>
    <definedName name="_74__123Graph_BChart_1CD" hidden="1">#REF!</definedName>
    <definedName name="_75__123Graph_BChart_1CE" hidden="1">#REF!</definedName>
    <definedName name="_76__123Graph_BChart_1D" hidden="1">#REF!</definedName>
    <definedName name="_77__123Graph_BChart_1E" hidden="1">#REF!</definedName>
    <definedName name="_78__123Graph_BChart_1F" hidden="1">#REF!</definedName>
    <definedName name="_79__123Graph_BChart_1G" hidden="1">#REF!</definedName>
    <definedName name="_8__123Graph_AChart_1AG" hidden="1">#REF!</definedName>
    <definedName name="_8_0_0_S" hidden="1">#REF!</definedName>
    <definedName name="_80__123Graph_BChart_1H" hidden="1">#REF!</definedName>
    <definedName name="_81__123Graph_BChart_1I" hidden="1">#REF!</definedName>
    <definedName name="_82__123Graph_BChart_1J" hidden="1">#REF!</definedName>
    <definedName name="_83__123Graph_BChart_1K" hidden="1">#REF!</definedName>
    <definedName name="_84__123Graph_BChart_1L" hidden="1">#REF!</definedName>
    <definedName name="_85__123Graph_BChart_1M" hidden="1">#REF!</definedName>
    <definedName name="_86__123Graph_BChart_1N" hidden="1">#REF!</definedName>
    <definedName name="_87__123Graph_BChart_1O" hidden="1">#REF!</definedName>
    <definedName name="_88__123Graph_BChart_1P" hidden="1">#REF!</definedName>
    <definedName name="_89__123Graph_BChart_1Q" hidden="1">#REF!</definedName>
    <definedName name="_8K" hidden="1">#REF!</definedName>
    <definedName name="_9__123Graph_AChart_1AI" hidden="1">#REF!</definedName>
    <definedName name="_90__123Graph_BChart_1R" hidden="1">#REF!</definedName>
    <definedName name="_91__123Graph_BChart_1T" hidden="1">#REF!</definedName>
    <definedName name="_92__123Graph_BChart_1U" hidden="1">#REF!</definedName>
    <definedName name="_93__123Graph_BChart_1W" hidden="1">#REF!</definedName>
    <definedName name="_94__123Graph_BChart_1X" hidden="1">#REF!</definedName>
    <definedName name="_95__123Graph_BChart_1Y" hidden="1">#REF!</definedName>
    <definedName name="_96__123Graph_BChart_1Z" hidden="1">#REF!</definedName>
    <definedName name="_97__123Graph_BChart_2AC" hidden="1">#REF!</definedName>
    <definedName name="_98__123Graph_BChart_2AE" hidden="1">#REF!</definedName>
    <definedName name="_99__123Graph_BChart_2CC" hidden="1">#REF!</definedName>
    <definedName name="_9SO" hidden="1">#REF!</definedName>
    <definedName name="_a2" hidden="1">{#N/A,#N/A,FALSE,"Hip.Bas";#N/A,#N/A,FALSE,"ventas";#N/A,#N/A,FALSE,"ingre-Año";#N/A,#N/A,FALSE,"ventas-Año";#N/A,#N/A,FALSE,"Costepro";#N/A,#N/A,FALSE,"inversion";#N/A,#N/A,FALSE,"personal";#N/A,#N/A,FALSE,"Gastos-V";#N/A,#N/A,FALSE,"Circulante";#N/A,#N/A,FALSE,"CONSOLI";#N/A,#N/A,FALSE,"Es-Fin";#N/A,#N/A,FALSE,"Margen-P"}</definedName>
    <definedName name="_a3" hidden="1">{#N/A,#N/A,FALSE,"Hip.Bas";#N/A,#N/A,FALSE,"ventas";#N/A,#N/A,FALSE,"ingre-Año";#N/A,#N/A,FALSE,"ventas-Año";#N/A,#N/A,FALSE,"Costepro";#N/A,#N/A,FALSE,"inversion";#N/A,#N/A,FALSE,"personal";#N/A,#N/A,FALSE,"Gastos-V";#N/A,#N/A,FALSE,"Circulante";#N/A,#N/A,FALSE,"CONSOLI";#N/A,#N/A,FALSE,"Es-Fin";#N/A,#N/A,FALSE,"Margen-P"}</definedName>
    <definedName name="_aa2" hidden="1">{#N/A,#N/A,FALSE,"Hip.Bas";#N/A,#N/A,FALSE,"ventas";#N/A,#N/A,FALSE,"ingre-Año";#N/A,#N/A,FALSE,"ventas-Año";#N/A,#N/A,FALSE,"Costepro";#N/A,#N/A,FALSE,"inversion";#N/A,#N/A,FALSE,"personal";#N/A,#N/A,FALSE,"Gastos-V";#N/A,#N/A,FALSE,"Circulante";#N/A,#N/A,FALSE,"CONSOLI";#N/A,#N/A,FALSE,"Es-Fin";#N/A,#N/A,FALSE,"Margen-P"}</definedName>
    <definedName name="_aa3" hidden="1">{#N/A,#N/A,FALSE,"Hip.Bas";#N/A,#N/A,FALSE,"ventas";#N/A,#N/A,FALSE,"ingre-Año";#N/A,#N/A,FALSE,"ventas-Año";#N/A,#N/A,FALSE,"Costepro";#N/A,#N/A,FALSE,"inversion";#N/A,#N/A,FALSE,"personal";#N/A,#N/A,FALSE,"Gastos-V";#N/A,#N/A,FALSE,"Circulante";#N/A,#N/A,FALSE,"CONSOLI";#N/A,#N/A,FALSE,"Es-Fin";#N/A,#N/A,FALSE,"Margen-P"}</definedName>
    <definedName name="_aa4" hidden="1">{#N/A,#N/A,FALSE,"Hip.Bas";#N/A,#N/A,FALSE,"ventas";#N/A,#N/A,FALSE,"ingre-Año";#N/A,#N/A,FALSE,"ventas-Año";#N/A,#N/A,FALSE,"Costepro";#N/A,#N/A,FALSE,"inversion";#N/A,#N/A,FALSE,"personal";#N/A,#N/A,FALSE,"Gastos-V";#N/A,#N/A,FALSE,"Circulante";#N/A,#N/A,FALSE,"CONSOLI";#N/A,#N/A,FALSE,"Es-Fin";#N/A,#N/A,FALSE,"Margen-P"}</definedName>
    <definedName name="_aa5" hidden="1">{#N/A,#N/A,FALSE,"Hip.Bas";#N/A,#N/A,FALSE,"ventas";#N/A,#N/A,FALSE,"ingre-Año";#N/A,#N/A,FALSE,"ventas-Año";#N/A,#N/A,FALSE,"Costepro";#N/A,#N/A,FALSE,"inversion";#N/A,#N/A,FALSE,"personal";#N/A,#N/A,FALSE,"Gastos-V";#N/A,#N/A,FALSE,"Circulante";#N/A,#N/A,FALSE,"CONSOLI";#N/A,#N/A,FALSE,"Es-Fin";#N/A,#N/A,FALSE,"Margen-P"}</definedName>
    <definedName name="_aa8" hidden="1">{#N/A,#N/A,FALSE,"Hip.Bas";#N/A,#N/A,FALSE,"ventas";#N/A,#N/A,FALSE,"ingre-Año";#N/A,#N/A,FALSE,"ventas-Año";#N/A,#N/A,FALSE,"Costepro";#N/A,#N/A,FALSE,"inversion";#N/A,#N/A,FALSE,"personal";#N/A,#N/A,FALSE,"Gastos-V";#N/A,#N/A,FALSE,"Circulante";#N/A,#N/A,FALSE,"CONSOLI";#N/A,#N/A,FALSE,"Es-Fin";#N/A,#N/A,FALSE,"Margen-P"}</definedName>
    <definedName name="_ab1" hidden="1">{#N/A,#N/A,FALSE,"SumD";#N/A,#N/A,FALSE,"ElecD";#N/A,#N/A,FALSE,"MechD";#N/A,#N/A,FALSE,"GeotD";#N/A,#N/A,FALSE,"PrcsD";#N/A,#N/A,FALSE,"TunnD";#N/A,#N/A,FALSE,"CivlD";#N/A,#N/A,FALSE,"NtwkD";#N/A,#N/A,FALSE,"EstgD";#N/A,#N/A,FALSE,"PEngD"}</definedName>
    <definedName name="_abc" hidden="1">[16]sal!#REF!</definedName>
    <definedName name="_ag1" hidden="1">#N/A</definedName>
    <definedName name="_AS1" hidden="1">{#N/A,#N/A,FALSE,"müş_iç_ihz";#N/A,#N/A,FALSE,"müş_iç_er";#N/A,#N/A,FALSE,"müş_iç_tut"}</definedName>
    <definedName name="_as2" hidden="1">{#N/A,#N/A,FALSE,"SumD";#N/A,#N/A,FALSE,"ElecD";#N/A,#N/A,FALSE,"MechD";#N/A,#N/A,FALSE,"GeotD";#N/A,#N/A,FALSE,"PrcsD";#N/A,#N/A,FALSE,"TunnD";#N/A,#N/A,FALSE,"CivlD";#N/A,#N/A,FALSE,"NtwkD";#N/A,#N/A,FALSE,"EstgD";#N/A,#N/A,FALSE,"PEngD"}</definedName>
    <definedName name="_b2" hidden="1">{#N/A,#N/A,FALSE,"Hip.Bas";#N/A,#N/A,FALSE,"ventas";#N/A,#N/A,FALSE,"ingre-Año";#N/A,#N/A,FALSE,"ventas-Año";#N/A,#N/A,FALSE,"Costepro";#N/A,#N/A,FALSE,"inversion";#N/A,#N/A,FALSE,"personal";#N/A,#N/A,FALSE,"Gastos-V";#N/A,#N/A,FALSE,"Circulante";#N/A,#N/A,FALSE,"CONSOLI";#N/A,#N/A,FALSE,"Es-Fin";#N/A,#N/A,FALSE,"Margen-P"}</definedName>
    <definedName name="_bb2" hidden="1">{#N/A,#N/A,FALSE,"Hip.Bas";#N/A,#N/A,FALSE,"ventas";#N/A,#N/A,FALSE,"ingre-Año";#N/A,#N/A,FALSE,"ventas-Año";#N/A,#N/A,FALSE,"Costepro";#N/A,#N/A,FALSE,"inversion";#N/A,#N/A,FALSE,"personal";#N/A,#N/A,FALSE,"Gastos-V";#N/A,#N/A,FALSE,"Circulante";#N/A,#N/A,FALSE,"CONSOLI";#N/A,#N/A,FALSE,"Es-Fin";#N/A,#N/A,FALSE,"Margen-P"}</definedName>
    <definedName name="_bb3" hidden="1">{#N/A,#N/A,FALSE,"Hip.Bas";#N/A,#N/A,FALSE,"ventas";#N/A,#N/A,FALSE,"ingre-Año";#N/A,#N/A,FALSE,"ventas-Año";#N/A,#N/A,FALSE,"Costepro";#N/A,#N/A,FALSE,"inversion";#N/A,#N/A,FALSE,"personal";#N/A,#N/A,FALSE,"Gastos-V";#N/A,#N/A,FALSE,"Circulante";#N/A,#N/A,FALSE,"CONSOLI";#N/A,#N/A,FALSE,"Es-Fin";#N/A,#N/A,FALSE,"Margen-P"}</definedName>
    <definedName name="_BQ4.1" hidden="1">#REF!</definedName>
    <definedName name="_cc2" hidden="1">{#N/A,#N/A,FALSE,"Hip.Bas";#N/A,#N/A,FALSE,"ventas";#N/A,#N/A,FALSE,"ingre-Año";#N/A,#N/A,FALSE,"ventas-Año";#N/A,#N/A,FALSE,"Costepro";#N/A,#N/A,FALSE,"inversion";#N/A,#N/A,FALSE,"personal";#N/A,#N/A,FALSE,"Gastos-V";#N/A,#N/A,FALSE,"Circulante";#N/A,#N/A,FALSE,"CONSOLI";#N/A,#N/A,FALSE,"Es-Fin";#N/A,#N/A,FALSE,"Margen-P"}</definedName>
    <definedName name="_cc3" hidden="1">{#N/A,#N/A,FALSE,"Hip.Bas";#N/A,#N/A,FALSE,"ventas";#N/A,#N/A,FALSE,"ingre-Año";#N/A,#N/A,FALSE,"ventas-Año";#N/A,#N/A,FALSE,"Costepro";#N/A,#N/A,FALSE,"inversion";#N/A,#N/A,FALSE,"personal";#N/A,#N/A,FALSE,"Gastos-V";#N/A,#N/A,FALSE,"Circulante";#N/A,#N/A,FALSE,"CONSOLI";#N/A,#N/A,FALSE,"Es-Fin";#N/A,#N/A,FALSE,"Margen-P"}</definedName>
    <definedName name="_ccr1" hidden="1">{#N/A,#N/A,TRUE,"Cover";#N/A,#N/A,TRUE,"Conts";#N/A,#N/A,TRUE,"VOS";#N/A,#N/A,TRUE,"Warrington";#N/A,#N/A,TRUE,"Widnes"}</definedName>
    <definedName name="_Fill" hidden="1">#REF!</definedName>
    <definedName name="_hk4645" hidden="1">{#N/A,#N/A,FALSE,"ihz. icmal";#N/A,#N/A,FALSE,"avans";#N/A,#N/A,FALSE,"mal_FF_icm";#N/A,#N/A,FALSE,"fat_ihz";#N/A,#N/A,FALSE,"söz_fiy_fark";#N/A,#N/A,FALSE,"kap2"}</definedName>
    <definedName name="_Key1" hidden="1">#REF!</definedName>
    <definedName name="_KEY2" hidden="1">#REF!</definedName>
    <definedName name="_mal2" hidden="1">{"'KABA MALZEME'!$B$5:$G$101","'KABA MALZEME'!$B$5:$G$101"}</definedName>
    <definedName name="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old2" hidden="1">{"'Sheet1'!$A$1:$X$25"}</definedName>
    <definedName name="_old3" hidden="1">{#N/A,#N/A,FALSE,"Summary";#N/A,#N/A,FALSE,"3TJ";#N/A,#N/A,FALSE,"3TN";#N/A,#N/A,FALSE,"3TP";#N/A,#N/A,FALSE,"3SJ";#N/A,#N/A,FALSE,"3CJ";#N/A,#N/A,FALSE,"3CN";#N/A,#N/A,FALSE,"3CP";#N/A,#N/A,FALSE,"3A"}</definedName>
    <definedName name="_old5" hidden="1">{#N/A,#N/A,FALSE,"Summary";#N/A,#N/A,FALSE,"3TJ";#N/A,#N/A,FALSE,"3TN";#N/A,#N/A,FALSE,"3TP";#N/A,#N/A,FALSE,"3SJ";#N/A,#N/A,FALSE,"3CJ";#N/A,#N/A,FALSE,"3CN";#N/A,#N/A,FALSE,"3CP";#N/A,#N/A,FALSE,"3A"}</definedName>
    <definedName name="_old7" hidden="1">{#N/A,#N/A,FALSE,"Summary";#N/A,#N/A,FALSE,"3TJ";#N/A,#N/A,FALSE,"3TN";#N/A,#N/A,FALSE,"3TP";#N/A,#N/A,FALSE,"3SJ";#N/A,#N/A,FALSE,"3CJ";#N/A,#N/A,FALSE,"3CN";#N/A,#N/A,FALSE,"3CP";#N/A,#N/A,FALSE,"3A"}</definedName>
    <definedName name="_Order1" hidden="1">255</definedName>
    <definedName name="_order12" hidden="1">0</definedName>
    <definedName name="_Order2" hidden="1">255</definedName>
    <definedName name="_OSM2" hidden="1">{#N/A,#N/A,FALSE,"TELEFON"}</definedName>
    <definedName name="_Parse_In" hidden="1">[18]PriceSummary!#REF!</definedName>
    <definedName name="_Regression_Int" hidden="1">1</definedName>
    <definedName name="_Regression_Y" hidden="1">#REF!</definedName>
    <definedName name="_RL1" hidden="1">'[4]AOP Summary-2'!$A$2:$A$14</definedName>
    <definedName name="_rl2"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Sort" hidden="1">#REF!</definedName>
    <definedName name="_sss3" hidden="1">{#N/A,#N/A,FALSE,"ihz. icmal";#N/A,#N/A,FALSE,"avans";#N/A,#N/A,FALSE,"mal_FF_icm";#N/A,#N/A,FALSE,"fat_ihz";#N/A,#N/A,FALSE,"söz_fiy_fark";#N/A,#N/A,FALSE,"kap2"}</definedName>
    <definedName name="_tet5655" hidden="1">#REF!</definedName>
    <definedName name="_ttt1"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_w1" hidden="1">{"DELIV.",#N/A,FALSE,"comp";"INV",#N/A,FALSE,"comp"}</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x1" hidden="1">#N/A</definedName>
    <definedName name="_xlnm._FilterDatabase" localSheetId="1" hidden="1">'Приложение №4 ПСДЦ'!$B$8:$K$2380</definedName>
    <definedName name="_xlnm._FilterDatabase" localSheetId="0" hidden="1">'ПСДЦ Генподряд пример'!$A$8:$H$12</definedName>
    <definedName name="_xlnm._FilterDatabase" hidden="1">#REF!</definedName>
    <definedName name="a" hidden="1">#REF!</definedName>
    <definedName name="aa" hidden="1">#REF!</definedName>
    <definedName name="aaa" hidden="1">#REF!</definedName>
    <definedName name="aaaa" hidden="1">'[8] N Finansal Eğri'!#REF!</definedName>
    <definedName name="aaaaa" hidden="1">#REF!</definedName>
    <definedName name="aaaaaa" hidden="1">#REF!</definedName>
    <definedName name="aaaaaaa" hidden="1">#REF!</definedName>
    <definedName name="aaaaaaaa"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AAAAAAAAA" hidden="1">{#N/A,#N/A,FALSE,"sıh_iç_ihz";#N/A,#N/A,FALSE,"sıh_iç_er";#N/A,#N/A,FALSE,"sıh_iç_tut"}</definedName>
    <definedName name="aaaaaaaaaa" hidden="1">#REF!</definedName>
    <definedName name="aaaaaaaaaaaaaaa" hidden="1">'[8] N Finansal Eğri'!#REF!</definedName>
    <definedName name="AAAAAAAAAAAAAAAAA" hidden="1">[7]FitOutConfCentre!#REF!</definedName>
    <definedName name="aaea"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afdsgfdfgv" hidden="1">#REF!</definedName>
    <definedName name="aasdf" hidden="1">#REF!</definedName>
    <definedName name="ab" hidden="1">{#N/A,#N/A,TRUE,"COVER";#N/A,#N/A,TRUE,"DETAILS";#N/A,#N/A,TRUE,"SUMMARY";#N/A,#N/A,TRUE,"EXP MON";#N/A,#N/A,TRUE,"APPENDIX A";#N/A,#N/A,TRUE,"APPENDIX B";#N/A,#N/A,TRUE,"APPENDIX C";#N/A,#N/A,TRUE,"APPENDIX D";#N/A,#N/A,TRUE,"APPENDIX E";#N/A,#N/A,TRUE,"APPENDIX F";#N/A,#N/A,TRUE,"APPENDIX G"}</definedName>
    <definedName name="ABABA"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BADB" hidden="1">{#N/A,#N/A,FALSE,"TELEFON"}</definedName>
    <definedName name="ABCD" hidden="1">[5]Z!$T$179:$AH$179</definedName>
    <definedName name="ac" hidden="1">{#N/A,#N/A,FALSE,"SumD";#N/A,#N/A,FALSE,"ElecD";#N/A,#N/A,FALSE,"MechD";#N/A,#N/A,FALSE,"GeotD";#N/A,#N/A,FALSE,"PrcsD";#N/A,#N/A,FALSE,"TunnD";#N/A,#N/A,FALSE,"CivlD";#N/A,#N/A,FALSE,"NtwkD";#N/A,#N/A,FALSE,"EstgD";#N/A,#N/A,FALSE,"PEngD"}</definedName>
    <definedName name="AccessDatabase" hidden="1">"C:\My Documents\vlad\Var_2\can270398v2t05.mdb"</definedName>
    <definedName name="acd" hidden="1">{#N/A,#N/A,TRUE,"Prog. Overview Strategic Input";#N/A,#N/A,TRUE,"Program Overview Financials";#N/A,#N/A,TRUE,"Technology Summary Input";#N/A,#N/A,TRUE,"Mkt &amp; Sales Summary Input";#N/A,#N/A,TRUE,"Delivery Summary Input";#N/A,#N/A,TRUE,"Revenue Assump Input";#N/A,#N/A,TRUE,"Financial Summary"}</definedName>
    <definedName name="AD" hidden="1">#REF!</definedName>
    <definedName name="ADBA" hidden="1">{#N/A,#N/A,FALSE,"müş_iç_ihz";#N/A,#N/A,FALSE,"müş_iç_er";#N/A,#N/A,FALSE,"müş_iç_tut"}</definedName>
    <definedName name="adem" hidden="1">{#N/A,#N/A,FALSE,"müş_iç_ihz";#N/A,#N/A,FALSE,"müş_iç_er";#N/A,#N/A,FALSE,"müş_iç_tut"}</definedName>
    <definedName name="adf" hidden="1">{#N/A,#N/A,FALSE,"HAB1CO";#N/A,#N/A,FALSE,"HAB2CO";#N/A,#N/A,FALSE,"HAB3BO";#N/A,#N/A,FALSE,"HAB4BO";#N/A,#N/A,FALSE,"HAB5BO";#N/A,#N/A,FALSE,"HAB6BK";#N/A,#N/A,FALSE,"HAB7CK";#N/A,#N/A,FALSE,"HAB8CO";#N/A,#N/A,FALSE,"HAC1CO";#N/A,#N/A,FALSE,"HAC2CO";#N/A,#N/A,FALSE,"HAC3CK";#N/A,#N/A,FALSE,"HAC4CO";#N/A,#N/A,FALSE,"HAC5CO";#N/A,#N/A,FALSE,"HAC6CO";#N/A,#N/A,FALSE,"HAC7CO";#N/A,#N/A,FALSE,"HAC8CK";#N/A,#N/A,FALSE,"HAG4BO";#N/A,#N/A,FALSE,"HAG5BK";#N/A,#N/A,FALSE,"HAI1CO";#N/A,#N/A,FALSE,"HAI2CO";#N/A,#N/A,FALSE,"HAI3BO";#N/A,#N/A,FALSE,"HAI4BO";#N/A,#N/A,FALSE,"HAI5CK";#N/A,#N/A,FALSE,"HAI6CO";#N/A,#N/A,FALSE,"ÝCMAL"}</definedName>
    <definedName name="adffg" hidden="1">#REF!,#REF!</definedName>
    <definedName name="adsasd" hidden="1">#REF!</definedName>
    <definedName name="adsf"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AE" hidden="1">#REF!</definedName>
    <definedName name="afAF"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fSF" hidden="1">{#N/A,#N/A,FALSE,"Leasing 6A"}</definedName>
    <definedName name="agAG"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GFD" hidden="1">{#N/A,#N/A,FALSE,"NCS INC SCOT";#N/A,#N/A,FALSE,"NCS";#N/A,#N/A,FALSE,"74 NCS";#N/A,#N/A,FALSE,"75 NCS";#N/A,#N/A,FALSE,"76 NCS "}</definedName>
    <definedName name="Aging2" hidden="1">{#N/A,#N/A,FALSE,"Aging Summary";#N/A,#N/A,FALSE,"Ratio Analysis";#N/A,#N/A,FALSE,"Test 120 Day Accts";#N/A,#N/A,FALSE,"Tickmarks"}</definedName>
    <definedName name="aging3" hidden="1">{#N/A,#N/A,FALSE,"Aging Summary";#N/A,#N/A,FALSE,"Ratio Analysis";#N/A,#N/A,FALSE,"Test 120 Day Accts";#N/A,#N/A,FALSE,"Tickmarks"}</definedName>
    <definedName name="aging5" hidden="1">{#N/A,#N/A,FALSE,"Aging Summary";#N/A,#N/A,FALSE,"Ratio Analysis";#N/A,#N/A,FALSE,"Test 120 Day Accts";#N/A,#N/A,FALSE,"Tickmarks"}</definedName>
    <definedName name="aging6" hidden="1">{#N/A,#N/A,FALSE,"Aging Summary";#N/A,#N/A,FALSE,"Ratio Analysis";#N/A,#N/A,FALSE,"Test 120 Day Accts";#N/A,#N/A,FALSE,"Tickmarks"}</definedName>
    <definedName name="ahm" hidden="1">{#N/A,#N/A,FALSE,"TELEFON"}</definedName>
    <definedName name="Ahmet"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ieaü" hidden="1">{#N/A,#N/A,FALSE,"maff_h1";#N/A,#N/A,FALSE,"maff_h2";#N/A,#N/A,FALSE,"maff_h3";#N/A,#N/A,FALSE,"maff_h4";#N/A,#N/A,FALSE,"maff_h5";#N/A,#N/A,FALSE,"maff_h6";#N/A,#N/A,FALSE,"maff_h7"}</definedName>
    <definedName name="aky" hidden="1">{#N/A,#N/A,FALSE,"sıh_iç_ihz";#N/A,#N/A,FALSE,"sıh_iç_er";#N/A,#N/A,FALSE,"sıh_iç_tut"}</definedName>
    <definedName name="al" hidden="1">#REF!</definedName>
    <definedName name="allah" hidden="1">#REF!</definedName>
    <definedName name="anscount" hidden="1">1</definedName>
    <definedName name="appraisal" hidden="1">{#N/A,#N/A,TRUE,"Cover";#N/A,#N/A,TRUE,"Conts";#N/A,#N/A,TRUE,"VOS";#N/A,#N/A,TRUE,"Warrington";#N/A,#N/A,TRUE,"Widnes"}</definedName>
    <definedName name="apr" hidden="1">{"'РП (2)'!$A$5:$S$150"}</definedName>
    <definedName name="aqw" hidden="1">{#N/A,#N/A,FALSE,"SUBS";#N/A,#N/A,FALSE,"SUPERS";#N/A,#N/A,FALSE,"FINISHES";#N/A,#N/A,FALSE,"FITTINGS";#N/A,#N/A,FALSE,"SERVICES";#N/A,#N/A,FALSE,"SITEWORKS"}</definedName>
    <definedName name="aqww" hidden="1">{"mekanik1fiyat",#N/A,FALSE,"mktfiyat";"mekanik2fiyat",#N/A,FALSE,"mktfiyat"}</definedName>
    <definedName name="ARGARG" hidden="1">{#N/A,#N/A,FALSE,"ihz. icmal";#N/A,#N/A,FALSE,"taahhuk";#N/A,#N/A,FALSE,"hak_rapor";#N/A,#N/A,FALSE,"temın";#N/A,#N/A,FALSE,"icmal";#N/A,#N/A,FALSE,"fat_mlz_ihz";#N/A,#N/A,FALSE,"sözleş_fiyatf"}</definedName>
    <definedName name="arrg" hidden="1">{"mekanik1fiyat",#N/A,FALSE,"mktfiyat";"mekanik2fiyat",#N/A,FALSE,"mktfiyat"}</definedName>
    <definedName name="as" hidden="1">#REF!</definedName>
    <definedName name="AS2DocOpenMode" hidden="1">"AS2DocumentEdit"</definedName>
    <definedName name="asas" hidden="1">#REF!</definedName>
    <definedName name="asasa" hidden="1">{#N/A,#N/A,FALSE,"ihz. icmal";#N/A,#N/A,FALSE,"avans";#N/A,#N/A,FALSE,"mal_FF_icm";#N/A,#N/A,FALSE,"fat_ihz";#N/A,#N/A,FALSE,"söz_fiy_fark";#N/A,#N/A,FALSE,"kap2"}</definedName>
    <definedName name="asasas" hidden="1">{#VALUE!,#N/A,TRUE,0;#N/A,#N/A,TRUE,0;#N/A,#N/A,TRUE,0;#N/A,#N/A,TRUE,0;#N/A,#N/A,TRUE,0;#N/A,#N/A,TRUE,0;#N/A,#N/A,TRUE,0}</definedName>
    <definedName name="asasasa" hidden="1">{#N/A,#N/A,FALSE,"ihz. icmal";#N/A,#N/A,FALSE,"avans";#N/A,#N/A,FALSE,"mal_FF_icm";#N/A,#N/A,FALSE,"fat_ihz";#N/A,#N/A,FALSE,"söz_fiy_fark";#N/A,#N/A,FALSE,"kap2"}</definedName>
    <definedName name="asasdaef" hidden="1">#REF!</definedName>
    <definedName name="asd" hidden="1">{"trafo1fiyat",#N/A,FALSE,"trafofiyat"}</definedName>
    <definedName name="asdaa__" hidden="1">#REF!</definedName>
    <definedName name="asdadsasdasd" hidden="1">#REF!</definedName>
    <definedName name="asdasd" hidden="1">{#N/A,#N/A,FALSE,"Ejector 1";#N/A,#N/A,FALSE,"Ejector 2"}</definedName>
    <definedName name="asdf"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asdfadf"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asdf" hidden="1">{#N/A,#N/A,FALSE,"ihz. icmal";#N/A,#N/A,FALSE,"avans";#N/A,#N/A,FALSE,"mal_FF_icm";#N/A,#N/A,FALSE,"fat_ihz";#N/A,#N/A,FALSE,"söz_fiy_fark";#N/A,#N/A,FALSE,"kap2"}</definedName>
    <definedName name="asdff" hidden="1">{#N/A,#N/A,FALSE,"ihz. icmal";#N/A,#N/A,FALSE,"taahhuk";#N/A,#N/A,FALSE,"hak_rapor";#N/A,#N/A,FALSE,"temın";#N/A,#N/A,FALSE,"icmal";#N/A,#N/A,FALSE,"fat_mlz_ihz";#N/A,#N/A,FALSE,"sözleş_fiyatf"}</definedName>
    <definedName name="asdfg" hidden="1">{"'РП (2)'!$A$5:$S$150"}</definedName>
    <definedName name="ase"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asfdsafasfs" hidden="1">'[8] N Finansal Eğri'!#REF!</definedName>
    <definedName name="askin" hidden="1">{#N/A,#N/A,FALSE,"TELEFON"}</definedName>
    <definedName name="ASS"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ssaa" hidden="1">#REF!</definedName>
    <definedName name="aşsajfkasjfalsdjflkasdjflşaksjdflşkasjfşiajsdşflkajsdşlfkjasşlkfjşalskfdjşlaksjfşlaskjdfşlaksjdşfl" hidden="1">{#VALUE!,#N/A,TRUE,0;#N/A,#N/A,TRUE,0;#N/A,#N/A,TRUE,0;#N/A,#N/A,TRUE,0;#N/A,#N/A,TRUE,0;#N/A,#N/A,TRUE,0;#N/A,#N/A,TRUE,0}</definedName>
    <definedName name="asss" hidden="1">#REF!</definedName>
    <definedName name="ASSSS" hidden="1">{#N/A,#N/A,FALSE,"Ejector 1";#N/A,#N/A,FALSE,"Ejector 2"}</definedName>
    <definedName name="atdh" hidden="1">{#N/A,#N/A,FALSE,"Расчет вспомогательных"}</definedName>
    <definedName name="aüeatt" hidden="1">{0,0,0,0;0,0,0,0;0,0,0,0;0,0,0,0;0,0,0,0;0,0,0,0;0,0,0,0;0,0,0,0;0,0,0,0;0,0,0,0;0,0,0,0;0,0,0,0;0,0,0,0;0,0,0,0;0,0,0,0;0,0,0,0;0,0,0,0;0,0,0,0;0,0,0,0;0,0,0,0;0,0,0,0;0,0,0,0;0,0,0,0;0,0,0,0;0,0,0,0;0,0,0,0;0,0,0,0;0,0,0,0;0,0,0,0;0,0,0,0;0,0,0,0;0,0,0,0;0,0,0,0}</definedName>
    <definedName name="aüilüz" hidden="1">{#N/A,#N/A,FALSE,"imalat_kesif";#N/A,#N/A,FALSE,"imalat_seviye";#N/A,#N/A,FALSE,"141";#N/A,#N/A,FALSE,"142";#N/A,#N/A,FALSE,"143";#N/A,#N/A,FALSE,"144";#N/A,#N/A,FALSE,"145";#N/A,#N/A,FALSE,"146";#N/A,#N/A,FALSE,"147";#N/A,#N/A,FALSE,"148";#N/A,#N/A,FALSE,"149"}</definedName>
    <definedName name="axdrth" hidden="1">{#N/A,#N/A,TRUE,"COVER";#N/A,#N/A,TRUE,"DETAILS";#N/A,#N/A,TRUE,"SUMMARY";#N/A,#N/A,TRUE,"EXP MON";#N/A,#N/A,TRUE,"APPENDIX A";#N/A,#N/A,TRUE,"APPENDIX B";#N/A,#N/A,TRUE,"APPENDIX C";#N/A,#N/A,TRUE,"APPENDIX D";#N/A,#N/A,TRUE,"APPENDIX E";#N/A,#N/A,TRUE,"APPENDIX F";#N/A,#N/A,TRUE,"APPENDIX G"}</definedName>
    <definedName name="axsdfgf" hidden="1">{"elektrik1fiyat",#N/A,FALSE,"elcfiyat";"elektrik2fiyat",#N/A,FALSE,"elcfiyat";"elektrik3fiyat",#N/A,FALSE,"elcfiyat"}</definedName>
    <definedName name="b" hidden="1">#REF!</definedName>
    <definedName name="B.F.İŞL."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B.F.İŞL.İHZARA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BacklogEentity"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acklogEntity_new"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ERK" hidden="1">#REF!</definedName>
    <definedName name="bf"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bfai"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bfd"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h" hidden="1">{#N/A,#N/A,TRUE,"COVER";#N/A,#N/A,TRUE,"DETAILS";#N/A,#N/A,TRUE,"SUMMARY";#N/A,#N/A,TRUE,"EXP MON";#N/A,#N/A,TRUE,"APPENDIX A";#N/A,#N/A,TRUE,"APPENDIX B";#N/A,#N/A,TRUE,"APPENDIX C";#N/A,#N/A,TRUE,"APPENDIX D";#N/A,#N/A,TRUE,"APPENDIX E";#N/A,#N/A,TRUE,"APPENDIX F";#N/A,#N/A,TRUE,"APPENDIX G"}</definedName>
    <definedName name="bhg"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Biju" hidden="1">{#N/A,#N/A,FALSE,"SumG";#N/A,#N/A,FALSE,"ElecG";#N/A,#N/A,FALSE,"MechG";#N/A,#N/A,FALSE,"GeotG";#N/A,#N/A,FALSE,"PrcsG";#N/A,#N/A,FALSE,"TunnG";#N/A,#N/A,FALSE,"CivlG";#N/A,#N/A,FALSE,"NtwkG";#N/A,#N/A,FALSE,"EstgG";#N/A,#N/A,FALSE,"PEngG"}</definedName>
    <definedName name="Blokaj" hidden="1">{"mekanik1fiyat",#N/A,FALSE,"mktfiyat";"mekanik2fiyat",#N/A,FALSE,"mktfiyat"}</definedName>
    <definedName name="BLPH1" hidden="1">'[19]Share Price 2002'!#REF!</definedName>
    <definedName name="BLPH2" hidden="1">'[19]Share Price 2002'!#REF!</definedName>
    <definedName name="BNBNBNV" hidden="1">{#N/A,#N/A,FALSE,"imalat_keşif";#N/A,#N/A,FALSE,"imalat_seviye";#N/A,#N/A,FALSE,"141";#N/A,#N/A,FALSE,"142";#N/A,#N/A,FALSE,"143";#N/A,#N/A,FALSE,"144";#N/A,#N/A,FALSE,"145";#N/A,#N/A,FALSE,"146";#N/A,#N/A,FALSE,"147";#N/A,#N/A,FALSE,"148";#N/A,#N/A,FALSE,"149"}</definedName>
    <definedName name="BTGB" hidden="1">{#N/A,#N/A,FALSE,"imalat_kesif";#N/A,#N/A,FALSE,"imalat_seviye";#N/A,#N/A,FALSE,"141";#N/A,#N/A,FALSE,"142";#N/A,#N/A,FALSE,"143";#N/A,#N/A,FALSE,"144";#N/A,#N/A,FALSE,"145";#N/A,#N/A,FALSE,"146";#N/A,#N/A,FALSE,"147";#N/A,#N/A,FALSE,"148";#N/A,#N/A,FALSE,"149"}</definedName>
    <definedName name="büz" hidden="1">#REF!</definedName>
    <definedName name="BV" hidden="1">#REF!</definedName>
    <definedName name="ç" hidden="1">{#VALUE!,#N/A,FALSE,0;#N/A,#N/A,FALSE,0;#N/A,#N/A,FALSE,0;#N/A,#N/A,FALSE,0;#N/A,#N/A,FALSE,0;#N/A,#N/A,FALSE,0;#N/A,#N/A,FALSE,0;#N/A,#N/A,FALSE,0;#N/A,#N/A,FALSE,0;#N/A,#N/A,FALSE,0;#N/A,#N/A,FALSE,0;#N/A,#N/A,FALSE,0;#N/A,#N/A,FALSE,0;#N/A,#N/A,FALSE,0;#N/A,#N/A,FALSE,0;#N/A,#N/A,FALSE,0;#N/A,#N/A,FALSE,0;#N/A,#N/A,FALSE,0}</definedName>
    <definedName name="CA" hidden="1">[5]Cash2!$J$16:$J$36</definedName>
    <definedName name="cashfl" hidden="1">{#N/A,#N/A,TRUE,"Cover";#N/A,#N/A,TRUE,"Conts";#N/A,#N/A,TRUE,"VOS";#N/A,#N/A,TRUE,"Warrington";#N/A,#N/A,TRUE,"Widnes"}</definedName>
    <definedName name="çatı" hidden="1">{#N/A,#N/A,FALSE,"avans";#N/A,#N/A,FALSE,"teminat_mektubu";#N/A,#N/A,FALSE,"ihz. icmal";#N/A,#N/A,FALSE,"söz_fiy_fark";#N/A,#N/A,FALSE,"kap2";#N/A,#N/A,FALSE,"mal_FF_icm";#N/A,#N/A,FALSE,"kap1"}</definedName>
    <definedName name="çç" hidden="1">{#N/A,#N/A,FALSE,"maff_h1";#N/A,#N/A,FALSE,"maff_h2";#N/A,#N/A,FALSE,"maff_h3";#N/A,#N/A,FALSE,"maff_h4";#N/A,#N/A,FALSE,"maff_h5";#N/A,#N/A,FALSE,"maff_h6";#N/A,#N/A,FALSE,"maff_h7"}</definedName>
    <definedName name="ccbv" hidden="1">#REF!</definedName>
    <definedName name="ccc" hidden="1">{#N/A,#N/A,FALSE,"SumD";#N/A,#N/A,FALSE,"ElecD";#N/A,#N/A,FALSE,"MechD";#N/A,#N/A,FALSE,"GeotD";#N/A,#N/A,FALSE,"PrcsD";#N/A,#N/A,FALSE,"TunnD";#N/A,#N/A,FALSE,"CivlD";#N/A,#N/A,FALSE,"NtwkD";#N/A,#N/A,FALSE,"EstgD";#N/A,#N/A,FALSE,"PEngD"}</definedName>
    <definedName name="ÇÇÇ" hidden="1">{#N/A,#N/A,FALSE,"sıh_iç_ihz";#N/A,#N/A,FALSE,"sıh_iç_er";#N/A,#N/A,FALSE,"sıh_iç_tut"}</definedName>
    <definedName name="ÇÇÇÇ"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CCL" hidden="1">{#N/A,#N/A,TRUE,"COVER";#N/A,#N/A,TRUE,"DETAILS";#N/A,#N/A,TRUE,"SUMMARY";#N/A,#N/A,TRUE,"EXP MON";#N/A,#N/A,TRUE,"APPENDIX A";#N/A,#N/A,TRUE,"APPENDIX B";#N/A,#N/A,TRUE,"APPENDIX C";#N/A,#N/A,TRUE,"APPENDIX D";#N/A,#N/A,TRUE,"APPENDIX E";#N/A,#N/A,TRUE,"APPENDIX F";#N/A,#N/A,TRUE,"APPENDIX G"}</definedName>
    <definedName name="ccla" hidden="1">{#N/A,#N/A,TRUE,"COVER";#N/A,#N/A,TRUE,"DETAILS";#N/A,#N/A,TRUE,"SUMMARY";#N/A,#N/A,TRUE,"EXP MON";#N/A,#N/A,TRUE,"APPENDIX A";#N/A,#N/A,TRUE,"APPENDIX B";#N/A,#N/A,TRUE,"APPENDIX C";#N/A,#N/A,TRUE,"APPENDIX D";#N/A,#N/A,TRUE,"APPENDIX E";#N/A,#N/A,TRUE,"APPENDIX F";#N/A,#N/A,TRUE,"APPENDIX G"}</definedName>
    <definedName name="CCR" hidden="1">{#N/A,#N/A,TRUE,"Cover";#N/A,#N/A,TRUE,"Conts";#N/A,#N/A,TRUE,"VOS";#N/A,#N/A,TRUE,"Warrington";#N/A,#N/A,TRUE,"Widnes"}</definedName>
    <definedName name="CDH" hidden="1">{#N/A,#N/A,TRUE,"Prog. Overview Strategic Input";#N/A,#N/A,TRUE,"Program Overview Financials";#N/A,#N/A,TRUE,"Technology Summary Input";#N/A,#N/A,TRUE,"Mkt &amp; Sales Summary Input";#N/A,#N/A,TRUE,"Delivery Summary Input";#N/A,#N/A,TRUE,"Revenue Assump Input";#N/A,#N/A,TRUE,"Financial Summary"}</definedName>
    <definedName name="cds"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cf" hidden="1">{#N/A,#N/A,TRUE,"COVER";#N/A,#N/A,TRUE,"DETAILS";#N/A,#N/A,TRUE,"SUMMARY";#N/A,#N/A,TRUE,"EXP MON";#N/A,#N/A,TRUE,"APPENDIX A";#N/A,#N/A,TRUE,"APPENDIX B";#N/A,#N/A,TRUE,"APPENDIX C";#N/A,#N/A,TRUE,"APPENDIX D";#N/A,#N/A,TRUE,"APPENDIX E";#N/A,#N/A,TRUE,"APPENDIX F";#N/A,#N/A,TRUE,"APPENDIX G"}</definedName>
    <definedName name="ch" hidden="1">{#N/A,#N/A,TRUE,"Prog. Overview Strategic Input";#N/A,#N/A,TRUE,"Program Overview Financials";#N/A,#N/A,TRUE,"Technology Summary Input";#N/A,#N/A,TRUE,"Mkt &amp; Sales Summary Input";#N/A,#N/A,TRUE,"Delivery Summary Input";#N/A,#N/A,TRUE,"Revenue Assump Input";#N/A,#N/A,TRUE,"Financial Summary"}</definedName>
    <definedName name="CHU" hidden="1">{#N/A,#N/A,TRUE,"Prog. Overview Strategic Input";#N/A,#N/A,TRUE,"Program Overview Financials";#N/A,#N/A,TRUE,"Technology Summary Input";#N/A,#N/A,TRUE,"Mkt &amp; Sales Summary Input";#N/A,#N/A,TRUE,"Delivery Summary Input";#N/A,#N/A,TRUE,"Revenue Assump Input";#N/A,#N/A,TRUE,"Financial Summary"}</definedName>
    <definedName name="Control" hidden="1">{"'РП (2)'!$A$5:$S$150"}</definedName>
    <definedName name="COVER1" hidden="1">{#N/A,#N/A,FALSE,"Ejector 1";#N/A,#N/A,FALSE,"Ejector 2"}</definedName>
    <definedName name="cu" hidden="1">{#N/A,#N/A,FALSE,"kal_iç_ihz";#N/A,#N/A,FALSE,"kal_iç_er";#N/A,#N/A,FALSE,"kal_iç_tut"}</definedName>
    <definedName name="cxz" hidden="1">#REF!</definedName>
    <definedName name="d" hidden="1">{#N/A,#N/A,TRUE,"COVER";#N/A,#N/A,TRUE,"DETAILS";#N/A,#N/A,TRUE,"SUMMARY";#N/A,#N/A,TRUE,"EXP MON";#N/A,#N/A,TRUE,"APPENDIX A";#N/A,#N/A,TRUE,"APPENDIX B";#N/A,#N/A,TRUE,"APPENDIX C";#N/A,#N/A,TRUE,"APPENDIX D";#N/A,#N/A,TRUE,"APPENDIX E";#N/A,#N/A,TRUE,"APPENDIX F";#N/A,#N/A,TRUE,"APPENDIX G"}</definedName>
    <definedName name="dasdasd" hidden="1">{#N/A,#N/A,FALSE,"ihz. icmal";#N/A,#N/A,FALSE,"avans";#N/A,#N/A,FALSE,"mal_FF_icm";#N/A,#N/A,FALSE,"fat_ihz";#N/A,#N/A,FALSE,"söz_fiy_fark";#N/A,#N/A,FALSE,"kap2"}</definedName>
    <definedName name="dasf"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DCBDFHF"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DCF" hidden="1">#REF!</definedName>
    <definedName name="dd" hidden="1">{#N/A,#N/A,TRUE,"Prog. Overview Strategic Input";#N/A,#N/A,TRUE,"Program Overview Financials";#N/A,#N/A,TRUE,"Technology Summary Input";#N/A,#N/A,TRUE,"Mkt &amp; Sales Summary Input";#N/A,#N/A,TRUE,"Delivery Summary Input";#N/A,#N/A,TRUE,"Revenue Assump Input";#N/A,#N/A,TRUE,"Financial Summary"}</definedName>
    <definedName name="ddd" hidden="1">{"terfi1icmal",#N/A,FALSE,"tericm";"terfi2icmal",#N/A,FALSE,"tericm";"terfi3icmal",#N/A,FALSE,"tericm"}</definedName>
    <definedName name="DDDD"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ddddd" hidden="1">{#N/A,#N/A,FALSE,"SumD";#N/A,#N/A,FALSE,"ElecD";#N/A,#N/A,FALSE,"MechD";#N/A,#N/A,FALSE,"GeotD";#N/A,#N/A,FALSE,"PrcsD";#N/A,#N/A,FALSE,"TunnD";#N/A,#N/A,FALSE,"CivlD";#N/A,#N/A,FALSE,"NtwkD";#N/A,#N/A,FALSE,"EstgD";#N/A,#N/A,FALSE,"PEngD"}</definedName>
    <definedName name="ddf"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DDGDFGDFG" hidden="1">{#VALUE!,#N/A,FALSE,0;#N/A,#N/A,FALSE,0;#N/A,#N/A,FALSE,0;#N/A,#N/A,FALSE,0;#N/A,#N/A,FALSE,0;#N/A,#N/A,FALSE,0;#N/A,#N/A,FALSE,0;#N/A,#N/A,FALSE,0;#N/A,#N/A,FALSE,0;#N/A,#N/A,FALSE,0;#N/A,#N/A,FALSE,0;#N/A,#N/A,FALSE,0}</definedName>
    <definedName name="de" hidden="1">#REF!</definedName>
    <definedName name="dede" hidden="1">#REF!</definedName>
    <definedName name="deee" hidden="1">{#N/A,#N/A,FALSE,"ihz. icmal";#N/A,#N/A,FALSE,"avans";#N/A,#N/A,FALSE,"mal_FF_icm";#N/A,#N/A,FALSE,"fat_ihz";#N/A,#N/A,FALSE,"söz_fiy_fark";#N/A,#N/A,FALSE,"kap2"}</definedName>
    <definedName name="def" hidden="1">#REF!</definedName>
    <definedName name="dfdfdf" hidden="1">{#VALUE!,#N/A,FALSE,0;#N/A,#N/A,FALSE,0;#N/A,#N/A,FALSE,0;#N/A,#N/A,FALSE,0;#N/A,#N/A,FALSE,0;#N/A,#N/A,FALSE,0;#N/A,#N/A,FALSE,0;#N/A,#N/A,FALSE,0;#N/A,#N/A,FALSE,0;#N/A,#N/A,FALSE,0;#N/A,#N/A,FALSE,0;#N/A,#N/A,FALSE,0;#N/A,#N/A,FALSE,0;#N/A,#N/A,FALSE,0;#N/A,#N/A,FALSE,0;#N/A,#N/A,FALSE,0;#N/A,#N/A,FALSE,0;#N/A,#N/A,FALSE,0;#N/A,#N/A,FALSE,0;#N/A,#N/A,FALSE,0;#N/A,#N/A,FALSE,0;#N/A,#N/A,FALSE,0}</definedName>
    <definedName name="dfds" hidden="1">{#VALUE!,#N/A,FALSE,0;#N/A,#N/A,FALSE,0;#N/A,#N/A,FALSE,0;#N/A,#N/A,FALSE,0;#N/A,#N/A,FALSE,0;#N/A,#N/A,FALSE,0;#N/A,#N/A,FALSE,0;#N/A,#N/A,FALSE,0}</definedName>
    <definedName name="dfdsf" hidden="1">{#VALUE!,#N/A,FALSE,0;#N/A,#N/A,FALSE,0;#N/A,#N/A,FALSE,0;#N/A,#N/A,FALSE,0;#N/A,#N/A,FALSE,0;#N/A,#N/A,FALSE,0;#N/A,#N/A,FALSE,0;#N/A,#N/A,FALSE,0;#N/A,#N/A,FALSE,0;#N/A,#N/A,FALSE,0;#N/A,#N/A,FALSE,0;#N/A,#N/A,FALSE,0}</definedName>
    <definedName name="DFF" hidden="1">{#N/A,#N/A,FALSE,"kal_iç_ihz";#N/A,#N/A,FALSE,"kal_iç_er";#N/A,#N/A,FALSE,"kal_iç_tut"}</definedName>
    <definedName name="dffef" hidden="1">{#VALUE!,#N/A,FALSE,0;#N/A,#N/A,FALSE,0;#N/A,#N/A,FALSE,0;#N/A,#N/A,FALSE,0;#N/A,#N/A,FALSE,0;#N/A,#N/A,FALSE,0;#N/A,#N/A,FALSE,0;#N/A,#N/A,FALSE,0;#N/A,#N/A,FALSE,0;#N/A,#N/A,FALSE,0;#N/A,#N/A,FALSE,0;#N/A,#N/A,FALSE,0;#N/A,#N/A,FALSE,0;#N/A,#N/A,FALSE,0;#N/A,#N/A,FALSE,0;#N/A,#N/A,FALSE,0;#N/A,#N/A,FALSE,0}</definedName>
    <definedName name="dfffff" hidden="1">{#N/A,#N/A,FALSE,"SumG";#N/A,#N/A,FALSE,"ElecG";#N/A,#N/A,FALSE,"MechG";#N/A,#N/A,FALSE,"GeotG";#N/A,#N/A,FALSE,"PrcsG";#N/A,#N/A,FALSE,"TunnG";#N/A,#N/A,FALSE,"CivlG";#N/A,#N/A,FALSE,"NtwkG";#N/A,#N/A,FALSE,"EstgG";#N/A,#N/A,FALSE,"PEngG"}</definedName>
    <definedName name="dfg"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dfgasgv"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dfgh" hidden="1">{#N/A,#N/A,TRUE,"COVER";#N/A,#N/A,TRUE,"DETAILS";#N/A,#N/A,TRUE,"SUMMARY";#N/A,#N/A,TRUE,"EXP MON";#N/A,#N/A,TRUE,"APPENDIX A";#N/A,#N/A,TRUE,"APPENDIX B";#N/A,#N/A,TRUE,"APPENDIX C";#N/A,#N/A,TRUE,"APPENDIX D";#N/A,#N/A,TRUE,"APPENDIX E";#N/A,#N/A,TRUE,"APPENDIX F";#N/A,#N/A,TRUE,"APPENDIX G"}</definedName>
    <definedName name="dfhfh" hidden="1">#REF!</definedName>
    <definedName name="dfsdfsdf" hidden="1">{#VALUE!,#N/A,FALSE,0;#N/A,#N/A,FALSE,0;#N/A,#N/A,FALSE,0;#N/A,#N/A,FALSE,0;#N/A,#N/A,FALSE,0;#N/A,#N/A,FALSE,0;#N/A,#N/A,FALSE,0}</definedName>
    <definedName name="dfwc" hidden="1">#REF!</definedName>
    <definedName name="dgfd" hidden="1">{#N/A,#N/A,FALSE,"SumG";#N/A,#N/A,FALSE,"ElecG";#N/A,#N/A,FALSE,"MechG";#N/A,#N/A,FALSE,"GeotG";#N/A,#N/A,FALSE,"PrcsG";#N/A,#N/A,FALSE,"TunnG";#N/A,#N/A,FALSE,"CivlG";#N/A,#N/A,FALSE,"NtwkG";#N/A,#N/A,FALSE,"EstgG";#N/A,#N/A,FALSE,"PEngG"}</definedName>
    <definedName name="dgfsdg"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Doncaster" hidden="1">{#N/A,#N/A,FALSE,"Extension Title";#N/A,#N/A,FALSE,"Extensions Main";#N/A,#N/A,FALSE,"Christchurst";#N/A,#N/A,FALSE,"Larkfield Extension";#N/A,#N/A,FALSE,"Taunton";#N/A,#N/A,FALSE,"Farlington";#N/A,#N/A,FALSE,"Sidney Street";#N/A,#N/A,FALSE,"Tamworth";#N/A,#N/A,FALSE,"New Build Main"}</definedName>
    <definedName name="Doncaster1" hidden="1">{#N/A,#N/A,FALSE,"Extension Title";#N/A,#N/A,FALSE,"Extensions Main";#N/A,#N/A,FALSE,"Christchurst";#N/A,#N/A,FALSE,"Larkfield Extension";#N/A,#N/A,FALSE,"Taunton";#N/A,#N/A,FALSE,"Farlington";#N/A,#N/A,FALSE,"Sidney Street";#N/A,#N/A,FALSE,"Tamworth";#N/A,#N/A,FALSE,"New Build Main"}</definedName>
    <definedName name="dren" hidden="1">{"suhaznesi1fiyat",#N/A,FALSE,"shfiyat";"suhaznesi2fiyat",#N/A,FALSE,"shfiyat"}</definedName>
    <definedName name="dsadasd" hidden="1">{#N/A,#N/A,FALSE,"SumD";#N/A,#N/A,FALSE,"ElecD";#N/A,#N/A,FALSE,"MechD";#N/A,#N/A,FALSE,"GeotD";#N/A,#N/A,FALSE,"PrcsD";#N/A,#N/A,FALSE,"TunnD";#N/A,#N/A,FALSE,"CivlD";#N/A,#N/A,FALSE,"NtwkD";#N/A,#N/A,FALSE,"EstgD";#N/A,#N/A,FALSE,"PEngD"}</definedName>
    <definedName name="dsdsd" hidden="1">{#N/A,#N/A,TRUE,"COVER";#N/A,#N/A,TRUE,"DETAILS";#N/A,#N/A,TRUE,"SUMMARY";#N/A,#N/A,TRUE,"EXP MON";#N/A,#N/A,TRUE,"APPENDIX A";#N/A,#N/A,TRUE,"APPENDIX B";#N/A,#N/A,TRUE,"APPENDIX C";#N/A,#N/A,TRUE,"APPENDIX D";#N/A,#N/A,TRUE,"APPENDIX E";#N/A,#N/A,TRUE,"APPENDIX F";#N/A,#N/A,TRUE,"APPENDIX G"}</definedName>
    <definedName name="DSDSDS"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dsfh" hidden="1">#REF!</definedName>
    <definedName name="dsfs" hidden="1">#REF!</definedName>
    <definedName name="dsfsdfdf" hidden="1">{#VALUE!,#N/A,TRUE,0;#N/A,#N/A,TRUE,0;#N/A,#N/A,TRUE,0;#N/A,#N/A,TRUE,0;#N/A,#N/A,TRUE,0;#N/A,#N/A,TRUE,0;#N/A,#N/A,TRUE,0}</definedName>
    <definedName name="dsfsdfsdf" hidden="1">{#VALUE!,#N/A,FALSE,0;#N/A,#N/A,FALSE,0;#N/A,#N/A,FALSE,0;#N/A,#N/A,FALSE,0;#N/A,#N/A,FALSE,0;#N/A,#N/A,FALSE,0;#N/A,#N/A,FALSE,0;#N/A,#N/A,FALSE,0;#N/A,#N/A,FALSE,0;#N/A,#N/A,FALSE,0;#N/A,#N/A,FALSE,0;#N/A,#N/A,FALSE,0;#N/A,#N/A,FALSE,0;#N/A,#N/A,FALSE,0;#N/A,#N/A,FALSE,0;#N/A,#N/A,FALSE,0;#N/A,#N/A,FALSE,0;#N/A,#N/A,FALSE,0;#N/A,#N/A,FALSE,0;#N/A,#N/A,FALSE,0;#N/A,#N/A,FALSE,0;#N/A,#N/A,FALSE,0}</definedName>
    <definedName name="du" hidden="1">{#N/A,#N/A,FALSE,"maff_h1";#N/A,#N/A,FALSE,"maff_h2";#N/A,#N/A,FALSE,"maff_h3";#N/A,#N/A,FALSE,"maff_h4";#N/A,#N/A,FALSE,"maff_h5";#N/A,#N/A,FALSE,"maff_h6";#N/A,#N/A,FALSE,"maff_h7"}</definedName>
    <definedName name="dvbgf" hidden="1">{#N/A,#N/A,FALSE,"SumD";#N/A,#N/A,FALSE,"ElecD";#N/A,#N/A,FALSE,"MechD";#N/A,#N/A,FALSE,"GeotD";#N/A,#N/A,FALSE,"PrcsD";#N/A,#N/A,FALSE,"TunnD";#N/A,#N/A,FALSE,"CivlD";#N/A,#N/A,FALSE,"NtwkD";#N/A,#N/A,FALSE,"EstgD";#N/A,#N/A,FALSE,"PEngD"}</definedName>
    <definedName name="dvfasdf" hidden="1">{#N/A,#N/A,FALSE,"TELEFON"}</definedName>
    <definedName name="é"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ea" hidden="1">{#VALUE!,#N/A,FALSE,0;#N/A,#N/A,FALSE,0;#N/A,#N/A,FALSE,0;#N/A,#N/A,FALSE,0;#N/A,#N/A,FALSE,0;#N/A,#N/A,FALSE,0;#N/A,#N/A,FALSE,0;#N/A,#N/A,FALSE,0;#N/A,#N/A,FALSE,0;#N/A,#N/A,FALSE,0;#N/A,#N/A,FALSE,0;#N/A,#N/A,FALSE,0}</definedName>
    <definedName name="eai" hidden="1">{#N/A,#N/A,FALSE,"kal_iç_ihz";#N/A,#N/A,FALSE,"kal_iç_er";#N/A,#N/A,FALSE,"kal_iç_tut"}</definedName>
    <definedName name="eatüa" hidden="1">{#VALUE!,#N/A,FALSE,0;#N/A,#N/A,FALSE,0;#N/A,#N/A,FALSE,0;#N/A,#N/A,FALSE,0}</definedName>
    <definedName name="eaüaü.l"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ED"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edcvfr" hidden="1">{"mekanik1fiyat",#N/A,FALSE,"mktfiyat";"mekanik2fiyat",#N/A,FALSE,"mktfiyat"}</definedName>
    <definedName name="edcxsw" hidden="1">{"elektrik1fiyat",#N/A,FALSE,"elcfiyat";"elektrik2fiyat",#N/A,FALSE,"elcfiyat";"elektrik3fiyat",#N/A,FALSE,"elcfiyat"}</definedName>
    <definedName name="edf" hidden="1">{#N/A,#N/A,FALSE,"ihz. icmal";#N/A,#N/A,FALSE,"avans";#N/A,#N/A,FALSE,"mal_FF_icm";#N/A,#N/A,FALSE,"fat_ihz";#N/A,#N/A,FALSE,"söz_fiy_fark";#N/A,#N/A,FALSE,"kap2"}</definedName>
    <definedName name="edsc"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ee"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eee" hidden="1">#REF!</definedName>
    <definedName name="eeeee" hidden="1">{"'Sheet1'!$A$1:$X$25"}</definedName>
    <definedName name="eefedf"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efg" hidden="1">#REF!</definedName>
    <definedName name="efwef" hidden="1">#REF!</definedName>
    <definedName name="Ele" hidden="1">{"'Break down'!$A$4"}</definedName>
    <definedName name="Eltes" hidden="1">{#N/A,#N/A,FALSE,"YAGSU_HAT_ICMAL";#N/A,#N/A,FALSE,"YAGMUR_236 (1)";#N/A,#N/A,FALSE,"YAGMUR_236 (2)";#N/A,#N/A,FALSE,"YAGMUR_238 (1)";#N/A,#N/A,FALSE,"YAGMUR_238 (2)";#N/A,#N/A,FALSE,"YAGMUR_244 (1)";#N/A,#N/A,FALSE,"YAGMUR_244 (2)";#N/A,#N/A,FALSE,"YAGMUR_245 (1)";#N/A,#N/A,FALSE,"YAGMUR_245 (2)";#N/A,#N/A,FALSE,"YAGMUR_246 (1)";#N/A,#N/A,FALSE,"YAGMUR_246 (2)"}</definedName>
    <definedName name="emir"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EPR" hidden="1">{#N/A,#N/A,FALSE,"Extension Title";#N/A,#N/A,FALSE,"Extensions Main";#N/A,#N/A,FALSE,"Christchurst";#N/A,#N/A,FALSE,"Larkfield Extension";#N/A,#N/A,FALSE,"Taunton";#N/A,#N/A,FALSE,"Farlington";#N/A,#N/A,FALSE,"Sidney Street";#N/A,#N/A,FALSE,"Tamworth";#N/A,#N/A,FALSE,"New Build Main"}</definedName>
    <definedName name="ercan" hidden="1">#REF!</definedName>
    <definedName name="erere"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erfer" hidden="1">{"elektrik1fiyat",#N/A,FALSE,"elcfiyat";"elektrik2fiyat",#N/A,FALSE,"elcfiyat";"elektrik3fiyat",#N/A,FALSE,"elcfiyat"}</definedName>
    <definedName name="ERR" hidden="1">[14]TESİSAT!#REF!,[14]TESİSAT!#REF!</definedName>
    <definedName name="ers" hidden="1">#REF!</definedName>
    <definedName name="erw"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erwerwere" hidden="1">{#VALUE!,#N/A,FALSE,0;#N/A,#N/A,FALSE,0;#N/A,#N/A,FALSE,0;#N/A,#N/A,FALSE,0;#N/A,#N/A,FALSE,0}</definedName>
    <definedName name="estimateb" hidden="1">{#N/A,#N/A,TRUE,"Cover";#N/A,#N/A,TRUE,"Conts";#N/A,#N/A,TRUE,"VOS";#N/A,#N/A,TRUE,"Warrington";#N/A,#N/A,TRUE,"Widnes"}</definedName>
    <definedName name="ew" hidden="1">#REF!</definedName>
    <definedName name="ewew"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ewewew" hidden="1">{#VALUE!,#N/A,FALSE,0;#N/A,#N/A,FALSE,0;#N/A,#N/A,FALSE,0;#N/A,#N/A,FALSE,0;#N/A,#N/A,FALSE,0;#N/A,#N/A,FALSE,0;#N/A,#N/A,FALSE,0;#N/A,#N/A,FALSE,0;#N/A,#N/A,FALSE,0;#N/A,#N/A,FALSE,0;#N/A,#N/A,FALSE,0;#N/A,#N/A,FALSE,0}</definedName>
    <definedName name="EWRWERE" hidden="1">{#VALUE!,#N/A,FALSE,0;#N/A,#N/A,FALSE,0;#N/A,#N/A,FALSE,0;#N/A,#N/A,FALSE,0;#N/A,#N/A,FALSE,0;#N/A,#N/A,FALSE,0;#N/A,#N/A,FALSE,0;#N/A,#N/A,FALSE,0;#N/A,#N/A,FALSE,0;#N/A,#N/A,FALSE,0;#N/A,#N/A,FALSE,0;#N/A,#N/A,FALSE,0;#N/A,#N/A,FALSE,0;#N/A,#N/A,FALSE,0;#N/A,#N/A,FALSE,0;#N/A,#N/A,FALSE,0;#N/A,#N/A,FALSE,0;#N/A,#N/A,FALSE,0}</definedName>
    <definedName name="ewrwerq" hidden="1">{#VALUE!,#N/A,TRUE,0;#N/A,#N/A,TRUE,0;#N/A,#N/A,TRUE,0;#N/A,#N/A,TRUE,0;#N/A,#N/A,TRUE,0;#N/A,#N/A,TRUE,0;#N/A,#N/A,TRUE,0}</definedName>
    <definedName name="ewww"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EXCLUSIONS" hidden="1">[20]Cover!#REF!</definedName>
    <definedName name="f" hidden="1">#REF!</definedName>
    <definedName name="faerrsegersg" hidden="1">{"trafo1fiyat",#N/A,FALSE,"trafofiyat"}</definedName>
    <definedName name="Farlington" hidden="1">{#N/A,#N/A,FALSE,"Extension Title";#N/A,#N/A,FALSE,"Extensions Main";#N/A,#N/A,FALSE,"Christchurst";#N/A,#N/A,FALSE,"Larkfield Extension";#N/A,#N/A,FALSE,"Taunton";#N/A,#N/A,FALSE,"Farlington";#N/A,#N/A,FALSE,"Sidney Street";#N/A,#N/A,FALSE,"Tamworth";#N/A,#N/A,FALSE,"New Build Main"}</definedName>
    <definedName name="fddfdfdf" hidden="1">{#N/A,#N/A,TRUE,"Prog. Overview Strategic Input";#N/A,#N/A,TRUE,"Program Overview Financials";#N/A,#N/A,TRUE,"Technology Summary Input";#N/A,#N/A,TRUE,"Mkt &amp; Sales Summary Input";#N/A,#N/A,TRUE,"Delivery Summary Input";#N/A,#N/A,TRUE,"Revenue Assump Input";#N/A,#N/A,TRUE,"Financial Summary"}</definedName>
    <definedName name="fdff" hidden="1">{#N/A,#N/A,FALSE,"SumG";#N/A,#N/A,FALSE,"ElecG";#N/A,#N/A,FALSE,"MechG";#N/A,#N/A,FALSE,"GeotG";#N/A,#N/A,FALSE,"PrcsG";#N/A,#N/A,FALSE,"TunnG";#N/A,#N/A,FALSE,"CivlG";#N/A,#N/A,FALSE,"NtwkG";#N/A,#N/A,FALSE,"EstgG";#N/A,#N/A,FALSE,"PEngG"}</definedName>
    <definedName name="fdffffffff" hidden="1">{#VALUE!,#N/A,FALSE,0;#N/A,#N/A,FALSE,0;#N/A,#N/A,FALSE,0;#N/A,#N/A,FALSE,0;#N/A,#N/A,FALSE,0;#N/A,#N/A,FALSE,0;#N/A,#N/A,FALSE,0;#N/A,#N/A,FALSE,0}</definedName>
    <definedName name="fer" hidden="1">#REF!</definedName>
    <definedName name="ff" hidden="1">#REF!</definedName>
    <definedName name="fff" hidden="1">#REF!</definedName>
    <definedName name="fg" hidden="1">{#N/A,#N/A,TRUE,"Cover";#N/A,#N/A,TRUE,"Conts";#N/A,#N/A,TRUE,"VOS";#N/A,#N/A,TRUE,"Warrington";#N/A,#N/A,TRUE,"Widnes"}</definedName>
    <definedName name="fgdfg" hidden="1">{#N/A,#N/A,FALSE,"SumD";#N/A,#N/A,FALSE,"ElecD";#N/A,#N/A,FALSE,"MechD";#N/A,#N/A,FALSE,"GeotD";#N/A,#N/A,FALSE,"PrcsD";#N/A,#N/A,FALSE,"TunnD";#N/A,#N/A,FALSE,"CivlD";#N/A,#N/A,FALSE,"NtwkD";#N/A,#N/A,FALSE,"EstgD";#N/A,#N/A,FALSE,"PEngD"}</definedName>
    <definedName name="fgdfgdfgdf" hidden="1">'[8] N Finansal Eğri'!#REF!</definedName>
    <definedName name="fgfdg" hidden="1">{#N/A,#N/A,FALSE,"SumG";#N/A,#N/A,FALSE,"ElecG";#N/A,#N/A,FALSE,"MechG";#N/A,#N/A,FALSE,"GeotG";#N/A,#N/A,FALSE,"PrcsG";#N/A,#N/A,FALSE,"TunnG";#N/A,#N/A,FALSE,"CivlG";#N/A,#N/A,FALSE,"NtwkG";#N/A,#N/A,FALSE,"EstgG";#N/A,#N/A,FALSE,"PEngG"}</definedName>
    <definedName name="fgfg"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fgh"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fghdhfg23555" hidden="1">#REF!</definedName>
    <definedName name="fghfg" hidden="1">{#N/A,#N/A,FALSE,"SumD";#N/A,#N/A,FALSE,"ElecD";#N/A,#N/A,FALSE,"MechD";#N/A,#N/A,FALSE,"GeotD";#N/A,#N/A,FALSE,"PrcsD";#N/A,#N/A,FALSE,"TunnD";#N/A,#N/A,FALSE,"CivlD";#N/A,#N/A,FALSE,"NtwkD";#N/A,#N/A,FALSE,"EstgD";#N/A,#N/A,FALSE,"PEngD"}</definedName>
    <definedName name="fghgfhfgd" hidden="1">#REF!</definedName>
    <definedName name="FGHH" hidden="1">{#N/A,#N/A,FALSE,"SumD";#N/A,#N/A,FALSE,"ElecD";#N/A,#N/A,FALSE,"MechD";#N/A,#N/A,FALSE,"GeotD";#N/A,#N/A,FALSE,"PrcsD";#N/A,#N/A,FALSE,"TunnD";#N/A,#N/A,FALSE,"CivlD";#N/A,#N/A,FALSE,"NtwkD";#N/A,#N/A,FALSE,"EstgD";#N/A,#N/A,FALSE,"PEngD"}</definedName>
    <definedName name="fgvgvb"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fgy"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fgyj" hidden="1">#REF!</definedName>
    <definedName name="fhtyjyu56" hidden="1">#REF!</definedName>
    <definedName name="fjhfg" hidden="1">#REF!</definedName>
    <definedName name="fngfn" hidden="1">{"taşkınsuyu1icmal",#N/A,FALSE,"tsicm";"taşkınsuyu2icmal",#N/A,FALSE,"tsicm"}</definedName>
    <definedName name="ForestHill" hidden="1">{#N/A,#N/A,FALSE,"Extension Title";#N/A,#N/A,FALSE,"Extensions Main";#N/A,#N/A,FALSE,"Christchurst";#N/A,#N/A,FALSE,"Larkfield Extension";#N/A,#N/A,FALSE,"Taunton";#N/A,#N/A,FALSE,"Farlington";#N/A,#N/A,FALSE,"Sidney Street";#N/A,#N/A,FALSE,"Tamworth";#N/A,#N/A,FALSE,"New Build Main"}</definedName>
    <definedName name="foresthilll" hidden="1">{#N/A,#N/A,FALSE,"Extension Title";#N/A,#N/A,FALSE,"Extensions Main";#N/A,#N/A,FALSE,"Christchurst";#N/A,#N/A,FALSE,"Larkfield Extension";#N/A,#N/A,FALSE,"Taunton";#N/A,#N/A,FALSE,"Farlington";#N/A,#N/A,FALSE,"Sidney Street";#N/A,#N/A,FALSE,"Tamworth";#N/A,#N/A,FALSE,"New Build Main"}</definedName>
    <definedName name="fqewef" hidden="1">'[21]INDIRECT COST'!#REF!</definedName>
    <definedName name="fransızca" hidden="1">{#N/A,#N/A,FALSE,"Ejector 1";#N/A,#N/A,FALSE,"Ejector 2"}</definedName>
    <definedName name="fre" hidden="1">{#N/A,#N/A,TRUE,"Cover";#N/A,#N/A,TRUE,"Conts";#N/A,#N/A,TRUE,"VOS";#N/A,#N/A,TRUE,"Warrington";#N/A,#N/A,TRUE,"Widnes"}</definedName>
    <definedName name="fs" hidden="1">#REF!</definedName>
    <definedName name="fvcasdv"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fw" hidden="1">'[21]INDIRECT COST'!#REF!</definedName>
    <definedName name="fwfewfw" hidden="1">#REF!</definedName>
    <definedName name="fwffw" hidden="1">#REF!</definedName>
    <definedName name="ğ" hidden="1">{"çewre1icmal",#N/A,FALSE,"çticm";"çewre2icmal",#N/A,FALSE,"çticm"}</definedName>
    <definedName name="G2G2G" hidden="1">{#N/A,#N/A,FALSE,"TELEFON"}</definedName>
    <definedName name="gagr" hidden="1">#REF!</definedName>
    <definedName name="gbf"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gd" hidden="1">#REF!</definedName>
    <definedName name="gdf" hidden="1">#REF!</definedName>
    <definedName name="gdsf"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gew" hidden="1">#REF!</definedName>
    <definedName name="gfdgfdg" hidden="1">{#N/A,#N/A,FALSE,"SumD";#N/A,#N/A,FALSE,"ElecD";#N/A,#N/A,FALSE,"MechD";#N/A,#N/A,FALSE,"GeotD";#N/A,#N/A,FALSE,"PrcsD";#N/A,#N/A,FALSE,"TunnD";#N/A,#N/A,FALSE,"CivlD";#N/A,#N/A,FALSE,"NtwkD";#N/A,#N/A,FALSE,"EstgD";#N/A,#N/A,FALSE,"PEngD"}</definedName>
    <definedName name="gfds" hidden="1">#REF!</definedName>
    <definedName name="gfgf"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gfgfgfgfg" hidden="1">{#N/A,#N/A,FALSE,"SumD";#N/A,#N/A,FALSE,"ElecD";#N/A,#N/A,FALSE,"MechD";#N/A,#N/A,FALSE,"GeotD";#N/A,#N/A,FALSE,"PrcsD";#N/A,#N/A,FALSE,"TunnD";#N/A,#N/A,FALSE,"CivlD";#N/A,#N/A,FALSE,"NtwkD";#N/A,#N/A,FALSE,"EstgD";#N/A,#N/A,FALSE,"PEngD"}</definedName>
    <definedName name="gfgfgfgss" hidden="1">{#N/A,#N/A,FALSE,"SumG";#N/A,#N/A,FALSE,"ElecG";#N/A,#N/A,FALSE,"MechG";#N/A,#N/A,FALSE,"GeotG";#N/A,#N/A,FALSE,"PrcsG";#N/A,#N/A,FALSE,"TunnG";#N/A,#N/A,FALSE,"CivlG";#N/A,#N/A,FALSE,"NtwkG";#N/A,#N/A,FALSE,"EstgG";#N/A,#N/A,FALSE,"PEngG"}</definedName>
    <definedName name="gfhtr56y65" hidden="1">#REF!</definedName>
    <definedName name="gg" hidden="1">{#N/A,#N/A,TRUE,"COVER";#N/A,#N/A,TRUE,"DETAILS";#N/A,#N/A,TRUE,"SUMMARY";#N/A,#N/A,TRUE,"EXP MON";#N/A,#N/A,TRUE,"APPENDIX A";#N/A,#N/A,TRUE,"APPENDIX B";#N/A,#N/A,TRUE,"APPENDIX C";#N/A,#N/A,TRUE,"APPENDIX D";#N/A,#N/A,TRUE,"APPENDIX E";#N/A,#N/A,TRUE,"APPENDIX F";#N/A,#N/A,TRUE,"APPENDIX G"}</definedName>
    <definedName name="gggg" hidden="1">[1]TESİSAT!#REF!,[1]TESİSAT!#REF!</definedName>
    <definedName name="ggggg" hidden="1">#REF!</definedName>
    <definedName name="gğıieau" hidden="1">{#VALUE!,#N/A,FALSE,0;#N/A,#N/A,FALSE,0;#N/A,#N/A,FALSE,0;#N/A,#N/A,FALSE,0;#N/A,#N/A,FALSE,0;#N/A,#N/A,FALSE,0;#N/A,#N/A,FALSE,0;#N/A,#N/A,FALSE,0;#N/A,#N/A,FALSE,0;#N/A,#N/A,FALSE,0}</definedName>
    <definedName name="ggreen" hidden="1">{#N/A,#N/A,FALSE,"Extension Title";#N/A,#N/A,FALSE,"Extensions Main";#N/A,#N/A,FALSE,"Christchurst";#N/A,#N/A,FALSE,"Larkfield Extension";#N/A,#N/A,FALSE,"Taunton";#N/A,#N/A,FALSE,"Farlington";#N/A,#N/A,FALSE,"Sidney Street";#N/A,#N/A,FALSE,"Tamworth";#N/A,#N/A,FALSE,"New Build Main"}</definedName>
    <definedName name="gh" hidden="1">{#N/A,#N/A,TRUE,"COVER";#N/A,#N/A,TRUE,"DETAILS";#N/A,#N/A,TRUE,"SUMMARY";#N/A,#N/A,TRUE,"EXP MON";#N/A,#N/A,TRUE,"APPENDIX A";#N/A,#N/A,TRUE,"APPENDIX B";#N/A,#N/A,TRUE,"APPENDIX C";#N/A,#N/A,TRUE,"APPENDIX D";#N/A,#N/A,TRUE,"APPENDIX E";#N/A,#N/A,TRUE,"APPENDIX F";#N/A,#N/A,TRUE,"APPENDIX G"}</definedName>
    <definedName name="ghfghfgh" hidden="1">{#VALUE!,#N/A,FALSE,0;#N/A,#N/A,FALSE,0;#N/A,#N/A,FALSE,0;#N/A,#N/A,FALSE,0;#N/A,#N/A,FALSE,0;#N/A,#N/A,FALSE,0;#N/A,#N/A,FALSE,0;#N/A,#N/A,FALSE,0}</definedName>
    <definedName name="GHGFHGFH" hidden="1">{#VALUE!,#N/A,FALSE,0;#N/A,#N/A,FALSE,0;#N/A,#N/A,FALSE,0;#N/A,#N/A,FALSE,0;#N/A,#N/A,FALSE,0;#N/A,#N/A,FALSE,0;#N/A,#N/A,FALSE,0;#N/A,#N/A,FALSE,0;#N/A,#N/A,FALSE,0;#N/A,#N/A,FALSE,0}</definedName>
    <definedName name="ghggg" hidden="1">{#N/A,#N/A,FALSE,"SumG";#N/A,#N/A,FALSE,"ElecG";#N/A,#N/A,FALSE,"MechG";#N/A,#N/A,FALSE,"GeotG";#N/A,#N/A,FALSE,"PrcsG";#N/A,#N/A,FALSE,"TunnG";#N/A,#N/A,FALSE,"CivlG";#N/A,#N/A,FALSE,"NtwkG";#N/A,#N/A,FALSE,"EstgG";#N/A,#N/A,FALSE,"PEngG"}</definedName>
    <definedName name="ghhgnfn" hidden="1">'[22]COST-TZ'!#REF!,'[22]COST-TZ'!$B:$B</definedName>
    <definedName name="ghj" hidden="1">[7]FitOutConfCentre!#REF!</definedName>
    <definedName name="ghjghjghjhfg" hidden="1">#REF!</definedName>
    <definedName name="ghjjghbfg" hidden="1">#REF!</definedName>
    <definedName name="ghnfg" hidden="1">#REF!</definedName>
    <definedName name="ghngfn" hidden="1">{"suhaznesi1icmal",#N/A,FALSE,"shicm";"suhaznesi2icmal",#N/A,FALSE,"shicm";"suhaznesi3icmal",#N/A,FALSE,"shicm"}</definedName>
    <definedName name="ghyt" hidden="1">{#N/A,#N/A,FALSE,"SUBS";#N/A,#N/A,FALSE,"SUPERS";#N/A,#N/A,FALSE,"FINISHES";#N/A,#N/A,FALSE,"FITTINGS";#N/A,#N/A,FALSE,"SERVICES";#N/A,#N/A,FALSE,"SITEWORKS"}</definedName>
    <definedName name="ğı" hidden="1">{#N/A,#N/A,FALSE,"imalat_keşif";#N/A,#N/A,FALSE,"imalat_seviye";#N/A,#N/A,FALSE,"141";#N/A,#N/A,FALSE,"142";#N/A,#N/A,FALSE,"143";#N/A,#N/A,FALSE,"144";#N/A,#N/A,FALSE,"145";#N/A,#N/A,FALSE,"146";#N/A,#N/A,FALSE,"147";#N/A,#N/A,FALSE,"148";#N/A,#N/A,FALSE,"149"}</definedName>
    <definedName name="gk" hidden="1">{#N/A,#N/A,TRUE,"COVER";#N/A,#N/A,TRUE,"DETAILS";#N/A,#N/A,TRUE,"SUMMARY";#N/A,#N/A,TRUE,"EXP MON";#N/A,#N/A,TRUE,"APPENDIX A";#N/A,#N/A,TRUE,"APPENDIX B";#N/A,#N/A,TRUE,"APPENDIX C";#N/A,#N/A,TRUE,"APPENDIX D";#N/A,#N/A,TRUE,"APPENDIX E";#N/A,#N/A,TRUE,"APPENDIX F";#N/A,#N/A,TRUE,"APPENDIX G"}</definedName>
    <definedName name="gmo" hidden="1">{#N/A,#N/A,FALSE,"SumD";#N/A,#N/A,FALSE,"ElecD";#N/A,#N/A,FALSE,"MechD";#N/A,#N/A,FALSE,"GeotD";#N/A,#N/A,FALSE,"PrcsD";#N/A,#N/A,FALSE,"TunnD";#N/A,#N/A,FALSE,"CivlD";#N/A,#N/A,FALSE,"NtwkD";#N/A,#N/A,FALSE,"EstgD";#N/A,#N/A,FALSE,"PEngD"}</definedName>
    <definedName name="gregr" hidden="1">{#N/A,#N/A,FALSE,"SUMMARY 4a";#N/A,#N/A,FALSE,"GBA 4b";#N/A,#N/A,FALSE,"TENANT 4c";#N/A,#N/A,FALSE,"BUDGET DETAIL";#N/A,#N/A,FALSE,"PRO FORMA"}</definedName>
    <definedName name="GRWG" hidden="1">{#N/A,#N/A,FALSE,"SUMMARY 4a";#N/A,#N/A,FALSE,"GBA 4b";#N/A,#N/A,FALSE,"TENANT 4c";#N/A,#N/A,FALSE,"BUDGET DETAIL";#N/A,#N/A,FALSE,"PRO FORMA"}</definedName>
    <definedName name="ğşç"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gsdgsg" hidden="1">{#N/A,#N/A,FALSE,"TELEFON"}</definedName>
    <definedName name="ğüğopğp" hidden="1">{#VALUE!,#N/A,FALSE,0;#N/A,#N/A,FALSE,0;#N/A,#N/A,FALSE,0;#N/A,#N/A,FALSE,0;#N/A,#N/A,FALSE,0;#N/A,#N/A,FALSE,0;#N/A,#N/A,FALSE,0;#N/A,#N/A,FALSE,0;#N/A,#N/A,FALSE,0;#N/A,#N/A,FALSE,0;#N/A,#N/A,FALSE,0;#N/A,#N/A,FALSE,0;#N/A,#N/A,FALSE,0;#N/A,#N/A,FALSE,0;#N/A,#N/A,FALSE,0;#N/A,#N/A,FALSE,0;#N/A,#N/A,FALSE,0;#N/A,#N/A,FALSE,0;#N/A,#N/A,FALSE,0;#N/A,#N/A,FALSE,0;#N/A,#N/A,FALSE,0;#N/A,#N/A,FALSE,0}</definedName>
    <definedName name="gwag"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hans"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harlow" hidden="1">{#N/A,#N/A,FALSE,"Extension Title";#N/A,#N/A,FALSE,"Extensions Main";#N/A,#N/A,FALSE,"Christchurst";#N/A,#N/A,FALSE,"Larkfield Extension";#N/A,#N/A,FALSE,"Taunton";#N/A,#N/A,FALSE,"Farlington";#N/A,#N/A,FALSE,"Sidney Street";#N/A,#N/A,FALSE,"Tamworth";#N/A,#N/A,FALSE,"New Build Main"}</definedName>
    <definedName name="Harpenden" hidden="1">{#N/A,#N/A,FALSE,"Extension Title";#N/A,#N/A,FALSE,"Extensions Main";#N/A,#N/A,FALSE,"Christchurst";#N/A,#N/A,FALSE,"Larkfield Extension";#N/A,#N/A,FALSE,"Taunton";#N/A,#N/A,FALSE,"Farlington";#N/A,#N/A,FALSE,"Sidney Street";#N/A,#N/A,FALSE,"Tamworth";#N/A,#N/A,FALSE,"New Build Main"}</definedName>
    <definedName name="HAVUZ" hidden="1">{"'KABA MALZEME'!$B$5:$G$101","'KABA MALZEME'!$B$5:$G$101"}</definedName>
    <definedName name="Hayes" hidden="1">{#N/A,#N/A,FALSE,"Extension Title";#N/A,#N/A,FALSE,"Extensions Main";#N/A,#N/A,FALSE,"Christchurst";#N/A,#N/A,FALSE,"Larkfield Extension";#N/A,#N/A,FALSE,"Taunton";#N/A,#N/A,FALSE,"Farlington";#N/A,#N/A,FALSE,"Sidney Street";#N/A,#N/A,FALSE,"Tamworth";#N/A,#N/A,FALSE,"New Build Main"}</definedName>
    <definedName name="haziran2006" hidden="1">'[23]TABLO-3'!$B$4:$B$4</definedName>
    <definedName name="hdd" hidden="1">#REF!</definedName>
    <definedName name="hfghgfhsdfaf" hidden="1">#REF!</definedName>
    <definedName name="hgf" hidden="1">{#N/A,#N/A,FALSE,"Extension Title";#N/A,#N/A,FALSE,"Extensions Main";#N/A,#N/A,FALSE,"Christchurst";#N/A,#N/A,FALSE,"Larkfield Extension";#N/A,#N/A,FALSE,"Taunton";#N/A,#N/A,FALSE,"Farlington";#N/A,#N/A,FALSE,"Sidney Street";#N/A,#N/A,FALSE,"Tamworth";#N/A,#N/A,FALSE,"New Build Main"}</definedName>
    <definedName name="hgfhfgh" hidden="1">{#VALUE!,#N/A,FALSE,0;#N/A,#N/A,FALSE,0;#N/A,#N/A,FALSE,0;#N/A,#N/A,FALSE,0;#N/A,#N/A,FALSE,0;#N/A,#N/A,FALSE,0;#N/A,#N/A,FALSE,0;#N/A,#N/A,FALSE,0;#N/A,#N/A,FALSE,0;#N/A,#N/A,FALSE,0;#N/A,#N/A,FALSE,0;#N/A,#N/A,FALSE,0}</definedName>
    <definedName name="hgghgbnf" hidden="1">#REF!</definedName>
    <definedName name="hghfg" hidden="1">'[8] N Finansal Eğri'!#REF!</definedName>
    <definedName name="hghfggddsgds" hidden="1">#REF!</definedName>
    <definedName name="hh"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hi" hidden="1">{#N/A,#N/A,FALSE,"parsel_atıksu_icmal";#N/A,#N/A,FALSE,"parsel_atıksu 236";#N/A,#N/A,FALSE,"parsel_atıksu 238";#N/A,#N/A,FALSE,"parsel_atıksu 244";#N/A,#N/A,FALSE,"parsel_atıksu 245";#N/A,#N/A,FALSE,"parsel_atıksu 246"}</definedName>
    <definedName name="hilmi"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hj"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hjghfhgsfs" hidden="1">'[24]Finansal tamamlanma Eğrisi'!#REF!</definedName>
    <definedName name="HJGHJFG" hidden="1">{#VALUE!,#N/A,FALSE,0;#N/A,#N/A,FALSE,0;#N/A,#N/A,FALSE,0;#N/A,#N/A,FALSE,0;#N/A,#N/A,FALSE,0;#N/A,#N/A,FALSE,0;#N/A,#N/A,FALSE,0;#N/A,#N/A,FALSE,0;#N/A,#N/A,FALSE,0;#N/A,#N/A,FALSE,0;#N/A,#N/A,FALSE,0;#N/A,#N/A,FALSE,0}</definedName>
    <definedName name="HJGHJHJ" hidden="1">{#VALUE!,#N/A,TRUE,0;#N/A,#N/A,TRUE,0;#N/A,#N/A,TRUE,0;#N/A,#N/A,TRUE,0;#N/A,#N/A,TRUE,0;#N/A,#N/A,TRUE,0;#N/A,#N/A,TRUE,0}</definedName>
    <definedName name="hjhjjhk" hidden="1">{#VALUE!,#N/A,FALSE,0;#N/A,#N/A,FALSE,0;#N/A,#N/A,FALSE,0;#N/A,#N/A,FALSE,0;#N/A,#N/A,FALSE,0;#N/A,#N/A,FALSE,0;#N/A,#N/A,FALSE,0;#N/A,#N/A,FALSE,0;#N/A,#N/A,FALSE,0;#N/A,#N/A,FALSE,0;#N/A,#N/A,FALSE,0;#N/A,#N/A,FALSE,0}</definedName>
    <definedName name="hjuu" hidden="1">{#N/A,#N/A,FALSE,"kal_iç_ihz";#N/A,#N/A,FALSE,"kal_iç_er";#N/A,#N/A,FALSE,"kal_iç_tut"}</definedName>
    <definedName name="hkjhkj"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HÖ"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Horsham" hidden="1">{#N/A,#N/A,FALSE,"Extension Title";#N/A,#N/A,FALSE,"Extensions Main";#N/A,#N/A,FALSE,"Christchurst";#N/A,#N/A,FALSE,"Larkfield Extension";#N/A,#N/A,FALSE,"Taunton";#N/A,#N/A,FALSE,"Farlington";#N/A,#N/A,FALSE,"Sidney Street";#N/A,#N/A,FALSE,"Tamworth";#N/A,#N/A,FALSE,"New Build Main"}</definedName>
    <definedName name="htgf12" hidden="1">'[8] N Finansal Eğri'!#REF!</definedName>
    <definedName name="HTML_CodePage" hidden="1">9</definedName>
    <definedName name="HTML_Control" hidden="1">{"'Break down'!$A$4"}</definedName>
    <definedName name="HTML_Control1" hidden="1">{"'Sheet1'!$A$1:$X$25"}</definedName>
    <definedName name="HTML_Description" hidden="1">""</definedName>
    <definedName name="HTML_Email" hidden="1">""</definedName>
    <definedName name="HTML_Header" hidden="1">"Break down"</definedName>
    <definedName name="HTML_LastUpdate" hidden="1">"6/7/98"</definedName>
    <definedName name="HTML_LineAfter" hidden="1">FALSE</definedName>
    <definedName name="HTML_LineBefore" hidden="1">FALSE</definedName>
    <definedName name="HTML_Name" hidden="1">"PAUL MATHEW"</definedName>
    <definedName name="HTML_OBDlg2" hidden="1">TRUE</definedName>
    <definedName name="HTML_OBDlg4" hidden="1">TRUE</definedName>
    <definedName name="HTML_OS" hidden="1">0</definedName>
    <definedName name="HTML_PathFile" hidden="1">"C:\WINDOWS\MSAPPS\MyHTML.htm"</definedName>
    <definedName name="HTML_Title" hidden="1">"Break_down"</definedName>
    <definedName name="hy" hidden="1">{"trafo1icmal",#N/A,FALSE,"trafoicmal";"trafo2icmal",#N/A,FALSE,"trafoicmal"}</definedName>
    <definedName name="Hyperion" hidden="1">{#N/A,#N/A,TRUE,"Prog. Overview Strategic Input";#N/A,#N/A,TRUE,"Program Overview Financials";#N/A,#N/A,TRUE,"Technology Summary Input";#N/A,#N/A,TRUE,"Mkt &amp; Sales Summary Input";#N/A,#N/A,TRUE,"Delivery Summary Input";#N/A,#N/A,TRUE,"Revenue Assump Input";#N/A,#N/A,TRUE,"Financial Summary"}</definedName>
    <definedName name="i" hidden="1">{#N/A,#N/A,TRUE,"COVER";#N/A,#N/A,TRUE,"DETAILS";#N/A,#N/A,TRUE,"SUMMARY";#N/A,#N/A,TRUE,"EXP MON";#N/A,#N/A,TRUE,"APPENDIX A";#N/A,#N/A,TRUE,"APPENDIX B";#N/A,#N/A,TRUE,"APPENDIX C";#N/A,#N/A,TRUE,"APPENDIX D";#N/A,#N/A,TRUE,"APPENDIX E";#N/A,#N/A,TRUE,"APPENDIX F";#N/A,#N/A,TRUE,"APPENDIX G"}</definedName>
    <definedName name="ı" hidden="1">{"taşkınsuyu1fiyat",#N/A,FALSE,"tsfiyat"}</definedName>
    <definedName name="iCMAL" hidden="1">{"'KABA MALZEME'!$B$5:$G$101","'KABA MALZEME'!$B$5:$G$101"}</definedName>
    <definedName name="ieatkakieaie"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ieaueai" hidden="1">{#N/A,#N/A,FALSE,"kal_iç_ihz";#N/A,#N/A,FALSE,"kal_iç_er";#N/A,#N/A,FALSE,"kal_iç_tut"}</definedName>
    <definedName name="ieaüieaüüı" hidden="1">{#N/A,#N/A,FALSE,"imalat_kesif";#N/A,#N/A,FALSE,"imalat_seviye";#N/A,#N/A,FALSE,"141";#N/A,#N/A,FALSE,"142";#N/A,#N/A,FALSE,"143";#N/A,#N/A,FALSE,"144";#N/A,#N/A,FALSE,"145";#N/A,#N/A,FALSE,"146";#N/A,#N/A,FALSE,"147";#N/A,#N/A,FALSE,"148";#N/A,#N/A,FALSE,"149"}</definedName>
    <definedName name="iğ" hidden="1">{#N/A,#N/A,FALSE,"avans";#N/A,#N/A,FALSE,"teminat_mektubu";#N/A,#N/A,FALSE,"ihz. icmal";#N/A,#N/A,FALSE,"söz_fiy_fark";#N/A,#N/A,FALSE,"kap2";#N/A,#N/A,FALSE,"mal_FF_icm";#N/A,#N/A,FALSE,"kap1"}</definedName>
    <definedName name="ih"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iii"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iiii" hidden="1">[1]TESİSAT!#REF!,[1]TESİSAT!#REF!</definedName>
    <definedName name="İIPŞYK" hidden="1">{"'Cash Requirements 5F '!$A$1:$AC$48"}</definedName>
    <definedName name="ııuu" hidden="1">{#N/A,#N/A,FALSE,"kal_iç_ihz";#N/A,#N/A,FALSE,"kal_iç_er";#N/A,#N/A,FALSE,"kal_iç_tut"}</definedName>
    <definedName name="ıjn" hidden="1">{"taşkınsuyu1icmal",#N/A,FALSE,"tsicm";"taşkınsuyu2icmal",#N/A,FALSE,"tsicm"}</definedName>
    <definedName name="ıkö" hidden="1">{"trafo1fiyat",#N/A,FALSE,"trafofiyat"}</definedName>
    <definedName name="İMTA" hidden="1">{#N/A,#N/A,FALSE,"parsel_atıksu_icmal";#N/A,#N/A,FALSE,"parsel_atıksu 236";#N/A,#N/A,FALSE,"parsel_atıksu 238";#N/A,#N/A,FALSE,"parsel_atıksu 244";#N/A,#N/A,FALSE,"parsel_atıksu 245";#N/A,#N/A,FALSE,"parsel_atıksu 246"}</definedName>
    <definedName name="İNCE"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ıolıkjh" hidden="1">{"trafo1icmal",#N/A,FALSE,"trafoicmal";"trafo2icmal",#N/A,FALSE,"trafoicmal"}</definedName>
    <definedName name="iop" hidden="1">{#N/A,#N/A,TRUE,"COVER";#N/A,#N/A,TRUE,"DETAILS";#N/A,#N/A,TRUE,"SUMMARY";#N/A,#N/A,TRUE,"EXP MON";#N/A,#N/A,TRUE,"APPENDIX A";#N/A,#N/A,TRUE,"APPENDIX B";#N/A,#N/A,TRUE,"APPENDIX C";#N/A,#N/A,TRUE,"APPENDIX D";#N/A,#N/A,TRUE,"APPENDIX E";#N/A,#N/A,TRUE,"APPENDIX F";#N/A,#N/A,TRUE,"APPENDIX G"}</definedName>
    <definedName name="IOPIOPOPO" hidden="1">{#VALUE!,#N/A,FALSE,0;#N/A,#N/A,FALSE,0;#N/A,#N/A,FALSE,0;#N/A,#N/A,FALSE,0;#N/A,#N/A,FALSE,0;#N/A,#N/A,FALSE,0;#N/A,#N/A,FALSE,0}</definedName>
    <definedName name="IQ_ADDIN" hidden="1">"AUTO"</definedName>
    <definedName name="işçilik"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ıu" hidden="1">{"çewre1icmal",#N/A,FALSE,"çticm";"çewre2icmal",#N/A,FALSE,"çticm"}</definedName>
    <definedName name="ıuıı" hidden="1">{#N/A,#N/A,FALSE,"müş_iç_ihz";#N/A,#N/A,FALSE,"müş_iç_er";#N/A,#N/A,FALSE,"müş_iç_tut"}</definedName>
    <definedName name="ıuıuı"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ıu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uuı" hidden="1">{#N/A,#N/A,FALSE,"elk_iç_er";#N/A,#N/A,FALSE,"elk_iç_tut";#N/A,#N/A,FALSE,"elk_iç_ihz"}</definedName>
    <definedName name="ıuuuıuı" hidden="1">{#N/A,#N/A,FALSE,"sıh_iç_ihz";#N/A,#N/A,FALSE,"sıh_iç_er";#N/A,#N/A,FALSE,"sıh_iç_tut"}</definedName>
    <definedName name="ıuuyı"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IUUYUIUIUY"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ıuuyy"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ıuyı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uyyu"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ıuyyuı" hidden="1">{#N/A,#N/A,FALSE,"kal_iç_ihz";#N/A,#N/A,FALSE,"kal_iç_er";#N/A,#N/A,FALSE,"kal_iç_tut"}</definedName>
    <definedName name="ıyıı" hidden="1">{#N/A,#N/A,FALSE,"elk_iç_er";#N/A,#N/A,FALSE,"elk_iç_tut";#N/A,#N/A,FALSE,"elk_iç_ihz"}</definedName>
    <definedName name="ıytyutyu" hidden="1">{#VALUE!,#N/A,FALSE,0;#N/A,#N/A,FALSE,0;#N/A,#N/A,FALSE,0;#N/A,#N/A,FALSE,0;#N/A,#N/A,FALSE,0;#N/A,#N/A,FALSE,0;#N/A,#N/A,FALSE,0;#N/A,#N/A,FALSE,0;#N/A,#N/A,FALSE,0;#N/A,#N/A,FALSE,0;#N/A,#N/A,FALSE,0;#N/A,#N/A,FALSE,0;#N/A,#N/A,FALSE,0;#N/A,#N/A,FALSE,0;#N/A,#N/A,FALSE,0;#N/A,#N/A,FALSE,0;#N/A,#N/A,FALSE,0;#N/A,#N/A,FALSE,0}</definedName>
    <definedName name="ıyuuo" hidden="1">{#N/A,#N/A,FALSE,"elk_iç_er";#N/A,#N/A,FALSE,"elk_iç_tut";#N/A,#N/A,FALSE,"elk_iç_ihz"}</definedName>
    <definedName name="ıyyı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yyuo"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jgjfdfgs" hidden="1">#REF!</definedName>
    <definedName name="jh" hidden="1">{#N/A,#N/A,FALSE,"Расчет вспомогательных"}</definedName>
    <definedName name="jhtjyt" hidden="1">#REF!</definedName>
    <definedName name="jj"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jjjj" hidden="1">{#N/A,#N/A,FALSE,"müş_iç_ihz";#N/A,#N/A,FALSE,"müş_iç_er";#N/A,#N/A,FALSE,"müş_iç_tut"}</definedName>
    <definedName name="jjjjj" hidden="1">#REF!</definedName>
    <definedName name="jjjjjj"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JK" hidden="1">{#N/A,#N/A,FALSE,"SumG";#N/A,#N/A,FALSE,"ElecG";#N/A,#N/A,FALSE,"MechG";#N/A,#N/A,FALSE,"GeotG";#N/A,#N/A,FALSE,"PrcsG";#N/A,#N/A,FALSE,"TunnG";#N/A,#N/A,FALSE,"CivlG";#N/A,#N/A,FALSE,"NtwkG";#N/A,#N/A,FALSE,"EstgG";#N/A,#N/A,FALSE,"PEngG"}</definedName>
    <definedName name="JKF" hidden="1">{#N/A,#N/A,TRUE,"Prog. Overview Strategic Input";#N/A,#N/A,TRUE,"Program Overview Financials";#N/A,#N/A,TRUE,"Technology Summary Input";#N/A,#N/A,TRUE,"Mkt &amp; Sales Summary Input";#N/A,#N/A,TRUE,"Delivery Summary Input";#N/A,#N/A,TRUE,"Revenue Assump Input";#N/A,#N/A,TRUE,"Financial Summary"}</definedName>
    <definedName name="jkhjkhkj" hidden="1">{#VALUE!,#N/A,FALSE,0;#N/A,#N/A,FALSE,0;#N/A,#N/A,FALSE,0;#N/A,#N/A,FALSE,0;#N/A,#N/A,FALSE,0;#N/A,#N/A,FALSE,0;#N/A,#N/A,FALSE,0}</definedName>
    <definedName name="JKLKJLJK" hidden="1">{#VALUE!,#N/A,FALSE,0;#N/A,#N/A,FALSE,0;#N/A,#N/A,FALSE,0;#N/A,#N/A,FALSE,0;#N/A,#N/A,FALSE,0;#N/A,#N/A,FALSE,0;#N/A,#N/A,FALSE,0;#N/A,#N/A,FALSE,0;#N/A,#N/A,FALSE,0;#N/A,#N/A,FALSE,0;#N/A,#N/A,FALSE,0;#N/A,#N/A,FALSE,0}</definedName>
    <definedName name="john" hidden="1">{#N/A,#N/A,TRUE,"COVER";#N/A,#N/A,TRUE,"DETAILS";#N/A,#N/A,TRUE,"SUMMARY";#N/A,#N/A,TRUE,"EXP MON";#N/A,#N/A,TRUE,"APPENDIX A";#N/A,#N/A,TRUE,"APPENDIX B";#N/A,#N/A,TRUE,"APPENDIX C";#N/A,#N/A,TRUE,"APPENDIX D";#N/A,#N/A,TRUE,"APPENDIX E";#N/A,#N/A,TRUE,"APPENDIX F";#N/A,#N/A,TRUE,"APPENDIX G"}</definedName>
    <definedName name="jrtttttttttt" hidden="1">#REF!</definedName>
    <definedName name="j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juj"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juuu"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k4ek45e7k" hidden="1">'[8] N Finansal Eğri'!#REF!</definedName>
    <definedName name="KALIP2"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KASE"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kay" hidden="1">{#N/A,#N/A,FALSE,"kal_iç_ihz";#N/A,#N/A,FALSE,"kal_iç_er";#N/A,#N/A,FALSE,"kal_iç_tut"}</definedName>
    <definedName name="kBNT" hidden="1">{"'РП (2)'!$A$5:$S$150"}</definedName>
    <definedName name="Keith" hidden="1">{#N/A,#N/A,TRUE,"COVER";#N/A,#N/A,TRUE,"DETAILS";#N/A,#N/A,TRUE,"SUMMARY";#N/A,#N/A,TRUE,"EXP MON";#N/A,#N/A,TRUE,"APPENDIX A";#N/A,#N/A,TRUE,"APPENDIX B";#N/A,#N/A,TRUE,"APPENDIX C";#N/A,#N/A,TRUE,"APPENDIX D";#N/A,#N/A,TRUE,"APPENDIX E";#N/A,#N/A,TRUE,"APPENDIX F";#N/A,#N/A,TRUE,"APPENDIX G"}</definedName>
    <definedName name="Kempshott" hidden="1">{#N/A,#N/A,FALSE,"Extension Title";#N/A,#N/A,FALSE,"Extensions Main";#N/A,#N/A,FALSE,"Christchurst";#N/A,#N/A,FALSE,"Larkfield Extension";#N/A,#N/A,FALSE,"Taunton";#N/A,#N/A,FALSE,"Farlington";#N/A,#N/A,FALSE,"Sidney Street";#N/A,#N/A,FALSE,"Tamworth";#N/A,#N/A,FALSE,"New Build Main"}</definedName>
    <definedName name="KFGS" hidden="1">{#N/A,#N/A,TRUE,"Prog. Overview Strategic Input";#N/A,#N/A,TRUE,"Program Overview Financials";#N/A,#N/A,TRUE,"Technology Summary Input";#N/A,#N/A,TRUE,"Mkt &amp; Sales Summary Input";#N/A,#N/A,TRUE,"Delivery Summary Input";#N/A,#N/A,TRUE,"Revenue Assump Input";#N/A,#N/A,TRUE,"Financial Summary"}</definedName>
    <definedName name="ki" hidden="1">#REF!</definedName>
    <definedName name="kı" hidden="1">{"mekanik1fiyat",#N/A,FALSE,"mktfiyat";"mekanik2fiyat",#N/A,FALSE,"mktfiyat"}</definedName>
    <definedName name="kjhkhjkhjkjk" hidden="1">{#VALUE!,#N/A,FALSE,0;#N/A,#N/A,FALSE,0;#N/A,#N/A,FALSE,0;#N/A,#N/A,FALSE,0;#N/A,#N/A,FALSE,0;#N/A,#N/A,FALSE,0;#N/A,#N/A,FALSE,0;#N/A,#N/A,FALSE,0}</definedName>
    <definedName name="kjhkj" hidden="1">{#N/A,#N/A,FALSE,"SumG";#N/A,#N/A,FALSE,"ElecG";#N/A,#N/A,FALSE,"MechG";#N/A,#N/A,FALSE,"GeotG";#N/A,#N/A,FALSE,"PrcsG";#N/A,#N/A,FALSE,"TunnG";#N/A,#N/A,FALSE,"CivlG";#N/A,#N/A,FALSE,"NtwkG";#N/A,#N/A,FALSE,"EstgG";#N/A,#N/A,FALSE,"PEngG"}</definedName>
    <definedName name="KJKLJH"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kk" hidden="1">{#N/A,#N/A,FALSE,"SumD";#N/A,#N/A,FALSE,"ElecD";#N/A,#N/A,FALSE,"MechD";#N/A,#N/A,FALSE,"GeotD";#N/A,#N/A,FALSE,"PrcsD";#N/A,#N/A,FALSE,"TunnD";#N/A,#N/A,FALSE,"CivlD";#N/A,#N/A,FALSE,"NtwkD";#N/A,#N/A,FALSE,"EstgD";#N/A,#N/A,FALSE,"PEngD"}</definedName>
    <definedName name="kkck" hidden="1">{#VALUE!,#N/A,TRUE,0;#N/A,#N/A,TRUE,0;#N/A,#N/A,TRUE,0;#N/A,#N/A,TRUE,0;#N/A,#N/A,TRUE,0;#N/A,#N/A,TRUE,0;#N/A,#N/A,TRUE,0}</definedName>
    <definedName name="kkkj" hidden="1">{#VALUE!,#N/A,FALSE,0;#N/A,#N/A,FALSE,0;#N/A,#N/A,FALSE,0;#N/A,#N/A,FALSE,0;#N/A,#N/A,FALSE,0;#N/A,#N/A,FALSE,0;#N/A,#N/A,FALSE,0;#N/A,#N/A,FALSE,0;#N/A,#N/A,FALSE,0;#N/A,#N/A,FALSE,0;#N/A,#N/A,FALSE,0;#N/A,#N/A,FALSE,0}</definedName>
    <definedName name="kkkkk"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KKKKKKKK" hidden="1">{#VALUE!,#N/A,TRUE,0;#N/A,#N/A,TRUE,0;#N/A,#N/A,TRUE,0;#N/A,#N/A,TRUE,0;#N/A,#N/A,TRUE,0;#N/A,#N/A,TRUE,0;#N/A,#N/A,TRUE,0}</definedName>
    <definedName name="klhjkjkkgj" hidden="1">{#VALUE!,#N/A,FALSE,0;#N/A,#N/A,FALSE,0;#N/A,#N/A,FALSE,0;#N/A,#N/A,FALSE,0;#N/A,#N/A,FALSE,0;#N/A,#N/A,FALSE,0;#N/A,#N/A,FALSE,0;#N/A,#N/A,FALSE,0;#N/A,#N/A,FALSE,0;#N/A,#N/A,FALSE,0;#N/A,#N/A,FALSE,0;#N/A,#N/A,FALSE,0}</definedName>
    <definedName name="klinlane" hidden="1">{#N/A,#N/A,FALSE,"Extension Title";#N/A,#N/A,FALSE,"Extensions Main";#N/A,#N/A,FALSE,"Christchurst";#N/A,#N/A,FALSE,"Larkfield Extension";#N/A,#N/A,FALSE,"Taunton";#N/A,#N/A,FALSE,"Farlington";#N/A,#N/A,FALSE,"Sidney Street";#N/A,#N/A,FALSE,"Tamworth";#N/A,#N/A,FALSE,"New Build Main"}</definedName>
    <definedName name="kuıkuk" hidden="1">{#VALUE!,#N/A,TRUE,0;#N/A,#N/A,TRUE,0;#N/A,#N/A,TRUE,0;#N/A,#N/A,TRUE,0;#N/A,#N/A,TRUE,0;#N/A,#N/A,TRUE,0;#N/A,#N/A,TRUE,0}</definedName>
    <definedName name="kukuku"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hidden="1">{#N/A,#N/A,TRUE,"Prog. Overview Strategic Input";#N/A,#N/A,TRUE,"Program Overview Financials";#N/A,#N/A,TRUE,"Technology Summary Input";#N/A,#N/A,TRUE,"Mkt &amp; Sales Summary Input";#N/A,#N/A,TRUE,"Delivery Summary Input";#N/A,#N/A,TRUE,"Revenue Assump Input";#N/A,#N/A,TRUE,"Financial Summary"}</definedName>
    <definedName name="LGD"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lhill" hidden="1">{#N/A,#N/A,FALSE,"Extension Title";#N/A,#N/A,FALSE,"Extensions Main";#N/A,#N/A,FALSE,"Christchurst";#N/A,#N/A,FALSE,"Larkfield Extension";#N/A,#N/A,FALSE,"Taunton";#N/A,#N/A,FALSE,"Farlington";#N/A,#N/A,FALSE,"Sidney Street";#N/A,#N/A,FALSE,"Tamworth";#N/A,#N/A,FALSE,"New Build Main"}</definedName>
    <definedName name="lıljkghjghj" hidden="1">{#VALUE!,#N/A,FALSE,0;#N/A,#N/A,FALSE,0;#N/A,#N/A,FALSE,0;#N/A,#N/A,FALSE,0;#N/A,#N/A,FALSE,0;#N/A,#N/A,FALSE,0;#N/A,#N/A,FALSE,0;#N/A,#N/A,FALSE,0}</definedName>
    <definedName name="limcount" hidden="1">1</definedName>
    <definedName name="Liphook" hidden="1">{#N/A,#N/A,FALSE,"Extension Title";#N/A,#N/A,FALSE,"Extensions Main";#N/A,#N/A,FALSE,"Christchurst";#N/A,#N/A,FALSE,"Larkfield Extension";#N/A,#N/A,FALSE,"Taunton";#N/A,#N/A,FALSE,"Farlington";#N/A,#N/A,FALSE,"Sidney Street";#N/A,#N/A,FALSE,"Tamworth";#N/A,#N/A,FALSE,"New Build Main"}</definedName>
    <definedName name="LK" hidden="1">{"suhaznesi1fiyat",#N/A,FALSE,"shfiyat";"suhaznesi2fiyat",#N/A,FALSE,"shfiyat"}</definedName>
    <definedName name="lkjljkljkl" hidden="1">{#VALUE!,#N/A,TRUE,0;#N/A,#N/A,TRUE,0;#N/A,#N/A,TRUE,0;#N/A,#N/A,TRUE,0;#N/A,#N/A,TRUE,0;#N/A,#N/A,TRUE,0;#N/A,#N/A,TRUE,0}</definedName>
    <definedName name="lkkkk" hidden="1">{#N/A,#N/A,FALSE,"müş_iç_ihz";#N/A,#N/A,FALSE,"müş_iç_er";#N/A,#N/A,FALSE,"müş_iç_tut"}</definedName>
    <definedName name="LKL" hidden="1">{#N/A,#N/A,FALSE,"SumG";#N/A,#N/A,FALSE,"ElecG";#N/A,#N/A,FALSE,"MechG";#N/A,#N/A,FALSE,"GeotG";#N/A,#N/A,FALSE,"PrcsG";#N/A,#N/A,FALSE,"TunnG";#N/A,#N/A,FALSE,"CivlG";#N/A,#N/A,FALSE,"NtwkG";#N/A,#N/A,FALSE,"EstgG";#N/A,#N/A,FALSE,"PEngG"}</definedName>
    <definedName name="ll" hidden="1">{#N/A,#N/A,FALSE,"SumG";#N/A,#N/A,FALSE,"ElecG";#N/A,#N/A,FALSE,"MechG";#N/A,#N/A,FALSE,"GeotG";#N/A,#N/A,FALSE,"PrcsG";#N/A,#N/A,FALSE,"TunnG";#N/A,#N/A,FALSE,"CivlG";#N/A,#N/A,FALSE,"NtwkG";#N/A,#N/A,FALSE,"EstgG";#N/A,#N/A,FALSE,"PEngG"}</definedName>
    <definedName name="lll"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lllll" hidden="1">{#N/A,#N/A,FALSE,"Pricing";#N/A,#N/A,FALSE,"Summary";#N/A,#N/A,FALSE,"CompProd";#N/A,#N/A,FALSE,"CompJobhrs";#N/A,#N/A,FALSE,"Escalation";#N/A,#N/A,FALSE,"Contingency";#N/A,#N/A,FALSE,"GM";#N/A,#N/A,FALSE,"CompWage";#N/A,#N/A,FALSE,"costSum"}</definedName>
    <definedName name="LNKJLKM" hidden="1">{#N/A,#N/A,FALSE,"kal_iç_ihz";#N/A,#N/A,FALSE,"kal_iç_er";#N/A,#N/A,FALSE,"kal_iç_tut"}</definedName>
    <definedName name="lo" hidden="1">{"çewre1icmal",#N/A,FALSE,"çticm";"çewre2icmal",#N/A,FALSE,"çticm"}</definedName>
    <definedName name="Lordshill" hidden="1">{#N/A,#N/A,FALSE,"Extension Title";#N/A,#N/A,FALSE,"Extensions Main";#N/A,#N/A,FALSE,"Christchurst";#N/A,#N/A,FALSE,"Larkfield Extension";#N/A,#N/A,FALSE,"Taunton";#N/A,#N/A,FALSE,"Farlington";#N/A,#N/A,FALSE,"Sidney Street";#N/A,#N/A,FALSE,"Tamworth";#N/A,#N/A,FALSE,"New Build Main"}</definedName>
    <definedName name="MAL.F.F.HESAP2" hidden="1">{#N/A,#N/A,FALSE,"ihz. icmal";#N/A,#N/A,FALSE,"avans";#N/A,#N/A,FALSE,"mal_FF_icm";#N/A,#N/A,FALSE,"fat_ihz";#N/A,#N/A,FALSE,"söz_fiy_fark";#N/A,#N/A,FALSE,"kap2"}</definedName>
    <definedName name="MAL.F.F.HESAP3"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MAL.F.F3" hidden="1">{#N/A,#N/A,FALSE,"ihz. icmal";#N/A,#N/A,FALSE,"avans";#N/A,#N/A,FALSE,"mal_FF_icm";#N/A,#N/A,FALSE,"fat_ihz";#N/A,#N/A,FALSE,"söz_fiy_fark";#N/A,#N/A,FALSE,"kap2"}</definedName>
    <definedName name="MAL.F.F4" hidden="1">{#N/A,#N/A,FALSE,"ihz. icmal";#N/A,#N/A,FALSE,"avans";#N/A,#N/A,FALSE,"mal_FF_icm";#N/A,#N/A,FALSE,"fat_ihz";#N/A,#N/A,FALSE,"söz_fiy_fark";#N/A,#N/A,FALSE,"kap2"}</definedName>
    <definedName name="MANNN" hidden="1">#REF!</definedName>
    <definedName name="MCL_sheet_inc" hidden="1">{"'Sheet1'!$A$1:$X$25"}</definedName>
    <definedName name="MEHMET"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Mekanik900" hidden="1">#REF!</definedName>
    <definedName name="MereGreen" hidden="1">{#N/A,#N/A,FALSE,"Extension Title";#N/A,#N/A,FALSE,"Extensions Main";#N/A,#N/A,FALSE,"Christchurst";#N/A,#N/A,FALSE,"Larkfield Extension";#N/A,#N/A,FALSE,"Taunton";#N/A,#N/A,FALSE,"Farlington";#N/A,#N/A,FALSE,"Sidney Street";#N/A,#N/A,FALSE,"Tamworth";#N/A,#N/A,FALSE,"New Build Main"}</definedName>
    <definedName name="METRAJ"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metrajlar" hidden="1">{#N/A,#N/A,FALSE,"TELEFON"}</definedName>
    <definedName name="mm" hidden="1">{#N/A,#N/A,FALSE,"maff_h1";#N/A,#N/A,FALSE,"maff_h2";#N/A,#N/A,FALSE,"maff_h3";#N/A,#N/A,FALSE,"maff_h4";#N/A,#N/A,FALSE,"maff_h5";#N/A,#N/A,FALSE,"maff_h6";#N/A,#N/A,FALSE,"maff_h7"}</definedName>
    <definedName name="mmm"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MÖMMMMM" hidden="1">{#VALUE!,#N/A,FALSE,0;#N/A,#N/A,FALSE,0;#N/A,#N/A,FALSE,0;#N/A,#N/A,FALSE,0;#N/A,#N/A,FALSE,0;#N/A,#N/A,FALSE,0;#N/A,#N/A,FALSE,0;#N/A,#N/A,FALSE,0;#N/A,#N/A,FALSE,0;#N/A,#N/A,FALSE,0;#N/A,#N/A,FALSE,0;#N/A,#N/A,FALSE,0}</definedName>
    <definedName name="MRT"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mu65m" hidden="1">#REF!</definedName>
    <definedName name="n" hidden="1">{#N/A,#N/A,FALSE,"Extension Title";#N/A,#N/A,FALSE,"Extensions Main";#N/A,#N/A,FALSE,"Christchurst";#N/A,#N/A,FALSE,"Larkfield Extension";#N/A,#N/A,FALSE,"Taunton";#N/A,#N/A,FALSE,"Farlington";#N/A,#N/A,FALSE,"Sidney Street";#N/A,#N/A,FALSE,"Tamworth";#N/A,#N/A,FALSE,"New Build Main"}</definedName>
    <definedName name="n4b45t5gr" hidden="1">'[21]INDIRECT COST'!#REF!</definedName>
    <definedName name="nakits" hidden="1">'[24]Finansal tamamlanma Eğrisi'!#REF!</definedName>
    <definedName name="NAME" hidden="1">#REF!</definedName>
    <definedName name="ncheam" hidden="1">{#N/A,#N/A,FALSE,"Extension Title";#N/A,#N/A,FALSE,"Extensions Main";#N/A,#N/A,FALSE,"Christchurst";#N/A,#N/A,FALSE,"Larkfield Extension";#N/A,#N/A,FALSE,"Taunton";#N/A,#N/A,FALSE,"Farlington";#N/A,#N/A,FALSE,"Sidney Street";#N/A,#N/A,FALSE,"Tamworth";#N/A,#N/A,FALSE,"New Build Main"}</definedName>
    <definedName name="Neels" hidden="1">{#N/A,#N/A,TRUE,"COVER";#N/A,#N/A,TRUE,"DETAILS";#N/A,#N/A,TRUE,"SUMMARY";#N/A,#N/A,TRUE,"EXP MON";#N/A,#N/A,TRUE,"APPENDIX A";#N/A,#N/A,TRUE,"APPENDIX B";#N/A,#N/A,TRUE,"APPENDIX C";#N/A,#N/A,TRUE,"APPENDIX D";#N/A,#N/A,TRUE,"APPENDIX E";#N/A,#N/A,TRUE,"APPENDIX F";#N/A,#N/A,TRUE,"APPENDIX G"}</definedName>
    <definedName name="nh" hidden="1">{#N/A,#N/A,TRUE,"COVER";#N/A,#N/A,TRUE,"DETAILS";#N/A,#N/A,TRUE,"SUMMARY";#N/A,#N/A,TRUE,"EXP MON";#N/A,#N/A,TRUE,"APPENDIX A";#N/A,#N/A,TRUE,"APPENDIX B";#N/A,#N/A,TRUE,"APPENDIX C";#N/A,#N/A,TRUE,"APPENDIX D";#N/A,#N/A,TRUE,"APPENDIX E";#N/A,#N/A,TRUE,"APPENDIX F";#N/A,#N/A,TRUE,"APPENDIX G"}</definedName>
    <definedName name="nhytgbfr" hidden="1">{"çewre1fiyat",#N/A,FALSE,"çtfiyat";"çewre2fiyat",#N/A,FALSE,"çtfiyat"}</definedName>
    <definedName name="NİL"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nnn" hidden="1">{#N/A,#N/A,FALSE,"SumD";#N/A,#N/A,FALSE,"ElecD";#N/A,#N/A,FALSE,"MechD";#N/A,#N/A,FALSE,"GeotD";#N/A,#N/A,FALSE,"PrcsD";#N/A,#N/A,FALSE,"TunnD";#N/A,#N/A,FALSE,"CivlD";#N/A,#N/A,FALSE,"NtwkD";#N/A,#N/A,FALSE,"EstgD";#N/A,#N/A,FALSE,"PEngD"}</definedName>
    <definedName name="nnnnn" hidden="1">{#N/A,#N/A,FALSE,"SumG";#N/A,#N/A,FALSE,"ElecG";#N/A,#N/A,FALSE,"MechG";#N/A,#N/A,FALSE,"GeotG";#N/A,#N/A,FALSE,"PrcsG";#N/A,#N/A,FALSE,"TunnG";#N/A,#N/A,FALSE,"CivlG";#N/A,#N/A,FALSE,"NtwkG";#N/A,#N/A,FALSE,"EstgG";#N/A,#N/A,FALSE,"PEngG"}</definedName>
    <definedName name="nnnnnnnn" hidden="1">'[24]Finansal tamamlanma Eğrisi'!#REF!</definedName>
    <definedName name="nogmaals"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NorthCheam" hidden="1">{#N/A,#N/A,FALSE,"Extension Title";#N/A,#N/A,FALSE,"Extensions Main";#N/A,#N/A,FALSE,"Christchurst";#N/A,#N/A,FALSE,"Larkfield Extension";#N/A,#N/A,FALSE,"Taunton";#N/A,#N/A,FALSE,"Farlington";#N/A,#N/A,FALSE,"Sidney Street";#N/A,#N/A,FALSE,"Tamworth";#N/A,#N/A,FALSE,"New Build Main"}</definedName>
    <definedName name="nrnr1" hidden="1">{"'KABA MALZEME'!$B$5:$G$101","'KABA MALZEME'!$B$5:$G$101"}</definedName>
    <definedName name="nrnr2" hidden="1">{"'KABA MALZEME'!$B$5:$G$101","'KABA MALZEME'!$B$5:$G$101"}</definedName>
    <definedName name="nrnr6" hidden="1">{"'KABA MALZEME'!$B$5:$G$101","'KABA MALZEME'!$B$5:$G$101"}</definedName>
    <definedName name="nrnr7"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NVBNBNVBN" hidden="1">{#VALUE!,#N/A,FALSE,0;#N/A,#N/A,FALSE,0;#N/A,#N/A,FALSE,0;#N/A,#N/A,FALSE,0;#N/A,#N/A,FALSE,0;#N/A,#N/A,FALSE,0;#N/A,#N/A,FALSE,0;#N/A,#N/A,FALSE,0;#N/A,#N/A,FALSE,0;#N/A,#N/A,FALSE,0;#N/A,#N/A,FALSE,0;#N/A,#N/A,FALSE,0}</definedName>
    <definedName name="ö"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Ø900" hidden="1">#REF!</definedName>
    <definedName name="öççç" hidden="1">{#N/A,#N/A,FALSE,"kal_iç_ihz";#N/A,#N/A,FALSE,"kal_iç_er";#N/A,#N/A,FALSE,"kal_iç_tut"}</definedName>
    <definedName name="oıı"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okj" hidden="1">#REF!</definedName>
    <definedName name="okm" hidden="1">{"suhaznesi1icmal",#N/A,FALSE,"shicm";"suhaznesi2icmal",#N/A,FALSE,"shicm";"suhaznesi3icmal",#N/A,FALSE,"shicm"}</definedName>
    <definedName name="oks" hidden="1">#REF!</definedName>
    <definedName name="Oktober" hidden="1">{#N/A,#N/A,TRUE,"Prog. Overview Strategic Input";#N/A,#N/A,TRUE,"Program Overview Financials";#N/A,#N/A,TRUE,"Technology Summary Input";#N/A,#N/A,TRUE,"Mkt &amp; Sales Summary Input";#N/A,#N/A,TRUE,"Delivery Summary Input";#N/A,#N/A,TRUE,"Revenue Assump Input";#N/A,#N/A,TRUE,"Financial Summary"}</definedName>
    <definedName name="olç" hidden="1">{"çewre1icmal",#N/A,FALSE,"çticm";"çewre2icmal",#N/A,FALSE,"çticm"}</definedName>
    <definedName name="olo" hidden="1">#REF!</definedName>
    <definedName name="oo"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ööö" hidden="1">{#N/A,#N/A,FALSE,"12.21";#N/A,#N/A,FALSE,"12.10";#N/A,#N/A,FALSE,"3";#N/A,#N/A,FALSE,"2";#N/A,#N/A,FALSE,"1"}</definedName>
    <definedName name="OSM" hidden="1">{#N/A,#N/A,FALSE,"TELEFON"}</definedName>
    <definedName name="Osmaston" hidden="1">{#N/A,#N/A,FALSE,"Extension Title";#N/A,#N/A,FALSE,"Extensions Main";#N/A,#N/A,FALSE,"Christchurst";#N/A,#N/A,FALSE,"Larkfield Extension";#N/A,#N/A,FALSE,"Taunton";#N/A,#N/A,FALSE,"Farlington";#N/A,#N/A,FALSE,"Sidney Street";#N/A,#N/A,FALSE,"Tamworth";#N/A,#N/A,FALSE,"New Build Main"}</definedName>
    <definedName name="öz" hidden="1">{#N/A,#N/A,FALSE,"12.10";#N/A,#N/A,FALSE,"12.11";#N/A,#N/A,FALSE,"12.12";#N/A,#N/A,FALSE,"12.21";#N/A,#N/A,FALSE,"12.22";#N/A,#N/A,FALSE,"12.23";#N/A,#N/A,FALSE,"12.24";#N/A,#N/A,FALSE,"12.25";#N/A,#N/A,FALSE,"12.26"}</definedName>
    <definedName name="ÖZGÜL"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P" hidden="1">{#N/A,#N/A,TRUE,"COVER";#N/A,#N/A,TRUE,"DETAILS";#N/A,#N/A,TRUE,"SUMMARY";#N/A,#N/A,TRUE,"EXP MON";#N/A,#N/A,TRUE,"APPENDIX A";#N/A,#N/A,TRUE,"APPENDIX B";#N/A,#N/A,TRUE,"APPENDIX C";#N/A,#N/A,TRUE,"APPENDIX D";#N/A,#N/A,TRUE,"APPENDIX E";#N/A,#N/A,TRUE,"APPENDIX F";#N/A,#N/A,TRUE,"APPENDIX G"}</definedName>
    <definedName name="paratonersiz" hidden="1">{#N/A,#N/A,FALSE,"kal_iç_ihz";#N/A,#N/A,FALSE,"kal_iç_er";#N/A,#N/A,FALSE,"kal_iç_tut"}</definedName>
    <definedName name="pc" hidden="1">{#N/A,#N/A,FALSE,"elk_iç_er";#N/A,#N/A,FALSE,"elk_iç_tut";#N/A,#N/A,FALSE,"elk_iç_ihz"}</definedName>
    <definedName name="pğ" hidden="1">{"elektrik1fiyat",#N/A,FALSE,"elcfiyat";"elektrik2fiyat",#N/A,FALSE,"elcfiyat";"elektrik3fiyat",#N/A,FALSE,"elcfiyat"}</definedName>
    <definedName name="pln" hidden="1">{"'РП (2)'!$A$5:$S$150"}</definedName>
    <definedName name="plö" hidden="1">{"mekanik1icmal",#N/A,FALSE,"mkticm";"mekanik2icmal",#N/A,FALSE,"mkticm";"mekanik3icmal",#N/A,FALSE,"mkticm"}</definedName>
    <definedName name="PO" hidden="1">{#N/A,#N/A,FALSE,"Ejector 1";#N/A,#N/A,FALSE,"Ejector 2"}</definedName>
    <definedName name="poging"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poıutyrera" hidden="1">{"taşkınsuyu1fiyat",#N/A,FALSE,"tsfiyat"}</definedName>
    <definedName name="pololo" hidden="1">'[8] N Finansal Eğri'!#REF!</definedName>
    <definedName name="PP6FIRE_DEC" hidden="1">{#N/A,#N/A,TRUE,"Prog. Overview Strategic Input";#N/A,#N/A,TRUE,"Program Overview Financials";#N/A,#N/A,TRUE,"Technology Summary Input";#N/A,#N/A,TRUE,"Mkt &amp; Sales Summary Input";#N/A,#N/A,TRUE,"Delivery Summary Input";#N/A,#N/A,TRUE,"Revenue Assump Input";#N/A,#N/A,TRUE,"Financial Summary"}</definedName>
    <definedName name="Pr"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print_out" hidden="1">{#N/A,#N/A,FALSE,"Broker Sheet";#N/A,#N/A,FALSE,"Exec.Summary";#N/A,#N/A,FALSE,"Argus Cash Flow";#N/A,#N/A,FALSE,"SPF";#N/A,#N/A,FALSE,"RentRoll"}</definedName>
    <definedName name="pş." hidden="1">{"elektrik1icmal",#N/A,FALSE,"elcicmal";"elektrik2icmal",#N/A,FALSE,"elcicmal";"elektrik3icmal",#N/A,FALSE,"elcicmal";"elektrik4icmal",#N/A,FALSE,"elcicmal";"elektrik5icmal",#N/A,FALSE,"elcicmal";"elektrik6icmal",#N/A,FALSE,"elcicmal"}</definedName>
    <definedName name="PT"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PUB_UserID" hidden="1">"MAYERX"</definedName>
    <definedName name="q" hidden="1">#REF!</definedName>
    <definedName name="qa" hidden="1">{#N/A,#N/A,FALSE,"kal_iç_ihz";#N/A,#N/A,FALSE,"kal_iç_er";#N/A,#N/A,FALSE,"kal_iç_tut"}</definedName>
    <definedName name="qazxssw" hidden="1">{"isalehattı1fiyat",#N/A,FALSE,"ihfiyat";"isalehattı2fiyat",#N/A,FALSE,"ihfiyat";"isalehattı3fiyat",#N/A,FALSE,"ihfiyat";"isalehattı4fiyat",#N/A,FALSE,"ihfiyat";"isalehattı5fiyat",#N/A,FALSE,"ihfiyat"}</definedName>
    <definedName name="qegqrg" hidden="1">{#N/A,#N/A,FALSE,"SUMMARY 4a";#N/A,#N/A,FALSE,"GBA 4b";#N/A,#N/A,FALSE,"TENANT 4c";#N/A,#N/A,FALSE,"BUDGET DETAIL";#N/A,#N/A,FALSE,"PRO FORMA"}</definedName>
    <definedName name="qgqg" hidden="1">{#N/A,#N/A,FALSE,"Leasing 6A"}</definedName>
    <definedName name="qq" hidden="1">#REF!</definedName>
    <definedName name="qqq" hidden="1">{"Output-3Column",#N/A,FALSE,"Output"}</definedName>
    <definedName name="qqqqqq" hidden="1">{"Output-BaseYear",#N/A,FALSE,"Output"}</definedName>
    <definedName name="QS"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qw" hidden="1">{#N/A,#N/A,TRUE,"Cover";#N/A,#N/A,TRUE,"Conts";#N/A,#N/A,TRUE,"VOS";#N/A,#N/A,TRUE,"Warrington";#N/A,#N/A,TRUE,"Widnes"}</definedName>
    <definedName name="qwe" hidden="1">#REF!</definedName>
    <definedName name="qwerty" hidden="1">{"'РП (2)'!$A$5:$S$150"}</definedName>
    <definedName name="qwqw" hidden="1">{#VALUE!,#N/A,FALSE,0;#N/A,#N/A,FALSE,0;#N/A,#N/A,FALSE,0;#N/A,#N/A,FALSE,0;#N/A,#N/A,FALSE,0;#N/A,#N/A,FALSE,0;#N/A,#N/A,FALSE,0;#N/A,#N/A,FALSE,0;#N/A,#N/A,FALSE,0;#N/A,#N/A,FALSE,0;#N/A,#N/A,FALSE,0;#N/A,#N/A,FALSE,0}</definedName>
    <definedName name="RE" hidden="1">{#N/A,#N/A,FALSE,"kal_iç_ihz";#N/A,#N/A,FALSE,"kal_iç_er";#N/A,#N/A,FALSE,"kal_iç_tut"}</definedName>
    <definedName name="retg" hidden="1">#REF!</definedName>
    <definedName name="retyrtutyuty" hidden="1">'[24]Finansal tamamlanma Eğrisi'!#REF!</definedName>
    <definedName name="rgqg"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rgrg" hidden="1">{"page1",#N/A,FALSE,"sheet 1";"Page2",#N/A,FALSE,"sheet 1";"page3",#N/A,FALSE,"sheet 1";"page4",#N/A,FALSE,"sheet 1"}</definedName>
    <definedName name="rgwg" hidden="1">{"page1",#N/A,FALSE,"sheet 1";"Page2",#N/A,FALSE,"sheet 1";"page3",#N/A,FALSE,"sheet 1";"page4",#N/A,FALSE,"sheet 1"}</definedName>
    <definedName name="Ripley" hidden="1">{#N/A,#N/A,FALSE,"Extension Title";#N/A,#N/A,FALSE,"Extensions Main";#N/A,#N/A,FALSE,"Christchurst";#N/A,#N/A,FALSE,"Larkfield Extension";#N/A,#N/A,FALSE,"Taunton";#N/A,#N/A,FALSE,"Farlington";#N/A,#N/A,FALSE,"Sidney Street";#N/A,#N/A,FALSE,"Tamworth";#N/A,#N/A,FALSE,"New Build Main"}</definedName>
    <definedName name="rjgbz" hidden="1">{"'РП (2)'!$A$5:$S$150"}</definedName>
    <definedName name="rkt"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rl" hidden="1">{#N/A,#N/A,TRUE,"COVER";#N/A,#N/A,TRUE,"DETAILS";#N/A,#N/A,TRUE,"SUMMARY";#N/A,#N/A,TRUE,"EXP MON";#N/A,#N/A,TRUE,"APPENDIX A";#N/A,#N/A,TRUE,"APPENDIX B";#N/A,#N/A,TRUE,"APPENDIX C";#N/A,#N/A,TRUE,"APPENDIX D";#N/A,#N/A,TRUE,"APPENDIX E";#N/A,#N/A,TRUE,"APPENDIX F";#N/A,#N/A,TRUE,"APPENDIX G"}</definedName>
    <definedName name="RL2A" hidden="1">'[4]AOP Summary-2'!$C$2:$C$14</definedName>
    <definedName name="RL2B" hidden="1">[16]sal!#REF!</definedName>
    <definedName name="RL2D" hidden="1">[16]sal!#REF!</definedName>
    <definedName name="RL2F" hidden="1">[25]LOB!#REF!</definedName>
    <definedName name="RL2G" hidden="1">[25]LOB!#REF!</definedName>
    <definedName name="RL2H" hidden="1">'[4]AOP Summary-2'!$B$2:$B$14</definedName>
    <definedName name="RL2J"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RL2K"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RL2M" hidden="1">{#N/A,#N/A,FALSE,"NCS INC SCOT";#N/A,#N/A,FALSE,"NCS";#N/A,#N/A,FALSE,"74 NCS";#N/A,#N/A,FALSE,"75 NCS";#N/A,#N/A,FALSE,"76 NCS "}</definedName>
    <definedName name="RL2N" hidden="1">{#N/A,#N/A,TRUE,"Prog. Overview Strategic Input";#N/A,#N/A,TRUE,"Program Overview Financials";#N/A,#N/A,TRUE,"Technology Summary Input";#N/A,#N/A,TRUE,"Mkt &amp; Sales Summary Input";#N/A,#N/A,TRUE,"Delivery Summary Input";#N/A,#N/A,TRUE,"Revenue Assump Input";#N/A,#N/A,TRUE,"Financial Summary"}</definedName>
    <definedName name="RL2O" hidden="1">{#N/A,#N/A,TRUE,"Prog. Overview Strategic Input";#N/A,#N/A,TRUE,"Program Overview Financials";#N/A,#N/A,TRUE,"Technology Summary Input";#N/A,#N/A,TRUE,"Mkt &amp; Sales Summary Input";#N/A,#N/A,TRUE,"Delivery Summary Input";#N/A,#N/A,TRUE,"Revenue Assump Input";#N/A,#N/A,TRUE,"Financial Summary"}</definedName>
    <definedName name="rnh" hidden="1">{#N/A,#N/A,FALSE,"kal_iç_ihz";#N/A,#N/A,FALSE,"kal_iç_er";#N/A,#N/A,FALSE,"kal_iç_tut"}</definedName>
    <definedName name="RO" hidden="1">[14]TESİSAT!#REF!,[14]TESİSAT!#REF!</definedName>
    <definedName name="rr" hidden="1">{#N/A,#N/A,FALSE,"Aging Summary";#N/A,#N/A,FALSE,"Ratio Analysis";#N/A,#N/A,FALSE,"Test 120 Day Accts";#N/A,#N/A,FALSE,"Tickmarks"}</definedName>
    <definedName name="rrrrrrrrrrrr" hidden="1">#REF!</definedName>
    <definedName name="rrrrrrrrrrrrrrrrrrrrrrrrrrr" hidden="1">#REF!</definedName>
    <definedName name="rrrrrrrrrrrrrrrrrrrrrrrrrrrrrrrrrrrrrrrrr" hidden="1">'[8] N Finansal Eğri'!#REF!</definedName>
    <definedName name="rt" hidden="1">#REF!</definedName>
    <definedName name="RTERTRET" hidden="1">{#VALUE!,#N/A,FALSE,0;#N/A,#N/A,FALSE,0;#N/A,#N/A,FALSE,0;#N/A,#N/A,FALSE,0;#N/A,#N/A,FALSE,0;#N/A,#N/A,FALSE,0;#N/A,#N/A,FALSE,0;#N/A,#N/A,FALSE,0;#N/A,#N/A,FALSE,0;#N/A,#N/A,FALSE,0;#N/A,#N/A,FALSE,0;#N/A,#N/A,FALSE,0}</definedName>
    <definedName name="RTRETRETRET" hidden="1">{#VALUE!,#N/A,TRUE,0;#N/A,#N/A,TRUE,0;#N/A,#N/A,TRUE,0;#N/A,#N/A,TRUE,0;#N/A,#N/A,TRUE,0;#N/A,#N/A,TRUE,0;#N/A,#N/A,TRUE,0}</definedName>
    <definedName name="RTRTERTRT" hidden="1">{#VALUE!,#N/A,FALSE,0;#N/A,#N/A,FALSE,0;#N/A,#N/A,FALSE,0;#N/A,#N/A,FALSE,0;#N/A,#N/A,FALSE,0;#N/A,#N/A,FALSE,0;#N/A,#N/A,FALSE,0;#N/A,#N/A,FALSE,0;#N/A,#N/A,FALSE,0;#N/A,#N/A,FALSE,0;#N/A,#N/A,FALSE,0;#N/A,#N/A,FALSE,0;#N/A,#N/A,FALSE,0;#N/A,#N/A,FALSE,0;#N/A,#N/A,FALSE,0;#N/A,#N/A,FALSE,0;#N/A,#N/A,FALSE,0;#N/A,#N/A,FALSE,0;#N/A,#N/A,FALSE,0;#N/A,#N/A,FALSE,0;#N/A,#N/A,FALSE,0;#N/A,#N/A,FALSE,0}</definedName>
    <definedName name="rtrtretrt"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RTWERTEWRWER" hidden="1">{#VALUE!,#N/A,FALSE,0;#N/A,#N/A,FALSE,0;#N/A,#N/A,FALSE,0;#N/A,#N/A,FALSE,0;#N/A,#N/A,FALSE,0;#N/A,#N/A,FALSE,0;#N/A,#N/A,FALSE,0;#N/A,#N/A,FALSE,0;#N/A,#N/A,FALSE,0;#N/A,#N/A,FALSE,0;#N/A,#N/A,FALSE,0;#N/A,#N/A,FALSE,0;#N/A,#N/A,FALSE,0;#N/A,#N/A,FALSE,0;#N/A,#N/A,FALSE,0;#N/A,#N/A,FALSE,0;#N/A,#N/A,FALSE,0;#N/A,#N/A,FALSE,0;#N/A,#N/A,FALSE,0;#N/A,#N/A,FALSE,0;#N/A,#N/A,FALSE,0;#N/A,#N/A,FALSE,0}</definedName>
    <definedName name="rtyrtyr" hidden="1">'[8] N Finansal Eğri'!#REF!</definedName>
    <definedName name="rtyrtyrty" hidden="1">#REF!</definedName>
    <definedName name="rwgWEG" hidden="1">{#N/A,#N/A,FALSE,"Leasing 6A"}</definedName>
    <definedName name="S"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Ş"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S.Alacan"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HAKAN"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s_sdfs" hidden="1">'[8] N Finansal Eğri'!#REF!</definedName>
    <definedName name="sa" hidden="1">#REF!</definedName>
    <definedName name="sadff"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adsd"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sadsds" hidden="1">{#VALUE!,#N/A,FALSE,0;#N/A,#N/A,FALSE,0;#N/A,#N/A,FALSE,0;#N/A,#N/A,FALSE,0;#N/A,#N/A,FALSE,0;#N/A,#N/A,FALSE,0;#N/A,#N/A,FALSE,0}</definedName>
    <definedName name="sadsdsd" hidden="1">{#VALUE!,#N/A,TRUE,0;#N/A,#N/A,TRUE,0;#N/A,#N/A,TRUE,0}</definedName>
    <definedName name="ŞAN.DIŞ.İHZ.TU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ASASAS" hidden="1">#REF!</definedName>
    <definedName name="sasasasas" hidden="1">{#VALUE!,#N/A,FALSE,0;#N/A,#N/A,FALSE,0;#N/A,#N/A,FALSE,0;#N/A,#N/A,FALSE,0;#N/A,#N/A,FALSE,0;#N/A,#N/A,FALSE,0;#N/A,#N/A,FALSE,0;#N/A,#N/A,FALSE,0;#N/A,#N/A,FALSE,0;#N/A,#N/A,FALSE,0;#N/A,#N/A,FALSE,0;#N/A,#N/A,FALSE,0;#N/A,#N/A,FALSE,0;#N/A,#N/A,FALSE,0;#N/A,#N/A,FALSE,0;#N/A,#N/A,FALSE,0;#N/A,#N/A,FALSE,0;#N/A,#N/A,FALSE,0;#N/A,#N/A,FALSE,0;#N/A,#N/A,FALSE,0;#N/A,#N/A,FALSE,0;#N/A,#N/A,FALSE,0}</definedName>
    <definedName name="sasda"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caffolding" hidden="1">{"'Break down'!$A$4"}</definedName>
    <definedName name="scarce" hidden="1">{#N/A,#N/A,FALSE,"Summary";#N/A,#N/A,FALSE,"3TJ";#N/A,#N/A,FALSE,"3TN";#N/A,#N/A,FALSE,"3TP";#N/A,#N/A,FALSE,"3SJ";#N/A,#N/A,FALSE,"3CJ";#N/A,#N/A,FALSE,"3CN";#N/A,#N/A,FALSE,"3CP";#N/A,#N/A,FALSE,"3A"}</definedName>
    <definedName name="scascda"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scdsf"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D" hidden="1">{#N/A,#N/A,FALSE,"imalat_kesif";#N/A,#N/A,FALSE,"imalat_seviye";#N/A,#N/A,FALSE,"141";#N/A,#N/A,FALSE,"142";#N/A,#N/A,FALSE,"143";#N/A,#N/A,FALSE,"144";#N/A,#N/A,FALSE,"145";#N/A,#N/A,FALSE,"146";#N/A,#N/A,FALSE,"147";#N/A,#N/A,FALSE,"148";#N/A,#N/A,FALSE,"149"}</definedName>
    <definedName name="SDAWEZD" hidden="1">{"suhaznesi1fiyat",#N/A,FALSE,"shfiyat";"suhaznesi2fiyat",#N/A,FALSE,"shfiyat"}</definedName>
    <definedName name="sdddddddddddddddd" hidden="1">'[8] N Finansal Eğri'!#REF!</definedName>
    <definedName name="SDF"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sdfd" hidden="1">{#VALUE!,#N/A,FALSE,0;#N/A,#N/A,FALSE,0;#N/A,#N/A,FALSE,0;#N/A,#N/A,FALSE,0;#N/A,#N/A,FALSE,0}</definedName>
    <definedName name="sdfds" hidden="1">{#N/A,#N/A,FALSE,"Extension Title";#N/A,#N/A,FALSE,"Extensions Main";#N/A,#N/A,FALSE,"Christchurst";#N/A,#N/A,FALSE,"Larkfield Extension";#N/A,#N/A,FALSE,"Taunton";#N/A,#N/A,FALSE,"Farlington";#N/A,#N/A,FALSE,"Sidney Street";#N/A,#N/A,FALSE,"Tamworth";#N/A,#N/A,FALSE,"New Build Main"}</definedName>
    <definedName name="sdfdsf" hidden="1">{#VALUE!,#N/A,FALSE,0;#N/A,#N/A,FALSE,0;#N/A,#N/A,FALSE,0;#N/A,#N/A,FALSE,0;#N/A,#N/A,FALSE,0;#N/A,#N/A,FALSE,0;#N/A,#N/A,FALSE,0;#N/A,#N/A,FALSE,0;#N/A,#N/A,FALSE,0;#N/A,#N/A,FALSE,0;#N/A,#N/A,FALSE,0;#N/A,#N/A,FALSE,0;#N/A,#N/A,FALSE,0;#N/A,#N/A,FALSE,0;#N/A,#N/A,FALSE,0;#N/A,#N/A,FALSE,0;#N/A,#N/A,FALSE,0;#N/A,#N/A,FALSE,0;#N/A,#N/A,FALSE,0;#N/A,#N/A,FALSE,0;#N/A,#N/A,FALSE,0;#N/A,#N/A,FALSE,0}</definedName>
    <definedName name="sdfhds" hidden="1">#REF!</definedName>
    <definedName name="sdfsdf" hidden="1">{#VALUE!,#N/A,FALSE,0;#N/A,#N/A,FALSE,0;#N/A,#N/A,FALSE,0;#N/A,#N/A,FALSE,0;#N/A,#N/A,FALSE,0;#N/A,#N/A,FALSE,0;#N/A,#N/A,FALSE,0;#N/A,#N/A,FALSE,0;#N/A,#N/A,FALSE,0;#N/A,#N/A,FALSE,0;#N/A,#N/A,FALSE,0;#N/A,#N/A,FALSE,0}</definedName>
    <definedName name="SDFSDFSDFD" hidden="1">{#VALUE!,#N/A,FALSE,0;#N/A,#N/A,FALSE,0;#N/A,#N/A,FALSE,0;#N/A,#N/A,FALSE,0;#N/A,#N/A,FALSE,0;#N/A,#N/A,FALSE,0;#N/A,#N/A,FALSE,0;#N/A,#N/A,FALSE,0;#N/A,#N/A,FALSE,0;#N/A,#N/A,FALSE,0;#N/A,#N/A,FALSE,0;#N/A,#N/A,FALSE,0}</definedName>
    <definedName name="sdfsdvcsfcds" hidden="1">#REF!</definedName>
    <definedName name="sdi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dsds"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sdsdsd" hidden="1">#REF!</definedName>
    <definedName name="se" hidden="1">{#N/A,#N/A,FALSE,"maff_h1";#N/A,#N/A,FALSE,"maff_h2";#N/A,#N/A,FALSE,"maff_h3";#N/A,#N/A,FALSE,"maff_h4";#N/A,#N/A,FALSE,"maff_h5";#N/A,#N/A,FALSE,"maff_h6";#N/A,#N/A,FALSE,"maff_h7"}</definedName>
    <definedName name="sed"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SEDA" hidden="1">{#N/A,#N/A,FALSE,"imalat_kesif";#N/A,#N/A,FALSE,"imalat_seviye";#N/A,#N/A,FALSE,"141";#N/A,#N/A,FALSE,"142";#N/A,#N/A,FALSE,"143";#N/A,#N/A,FALSE,"144";#N/A,#N/A,FALSE,"145";#N/A,#N/A,FALSE,"146";#N/A,#N/A,FALSE,"147";#N/A,#N/A,FALSE,"148";#N/A,#N/A,FALSE,"149"}</definedName>
    <definedName name="sef" hidden="1">{#N/A,#N/A,TRUE,"COVER";#N/A,#N/A,TRUE,"DETAILS";#N/A,#N/A,TRUE,"SUMMARY";#N/A,#N/A,TRUE,"EXP MON";#N/A,#N/A,TRUE,"APPENDIX A";#N/A,#N/A,TRUE,"APPENDIX B";#N/A,#N/A,TRUE,"APPENDIX C";#N/A,#N/A,TRUE,"APPENDIX D";#N/A,#N/A,TRUE,"APPENDIX E";#N/A,#N/A,TRUE,"APPENDIX F";#N/A,#N/A,TRUE,"APPENDIX G"}</definedName>
    <definedName name="segdaf"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sencount" hidden="1">1</definedName>
    <definedName name="Services2" hidden="1">{#N/A,#N/A,FALSE,"Pricing";#N/A,#N/A,FALSE,"Summary";#N/A,#N/A,FALSE,"CompProd";#N/A,#N/A,FALSE,"CompJobhrs";#N/A,#N/A,FALSE,"Escalation";#N/A,#N/A,FALSE,"Contingency";#N/A,#N/A,FALSE,"GM";#N/A,#N/A,FALSE,"CompWage";#N/A,#N/A,FALSE,"costSum"}</definedName>
    <definedName name="sfdg"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ffff" hidden="1">{#N/A,#N/A,FALSE,"SumD";#N/A,#N/A,FALSE,"ElecD";#N/A,#N/A,FALSE,"MechD";#N/A,#N/A,FALSE,"GeotD";#N/A,#N/A,FALSE,"PrcsD";#N/A,#N/A,FALSE,"TunnD";#N/A,#N/A,FALSE,"CivlD";#N/A,#N/A,FALSE,"NtwkD";#N/A,#N/A,FALSE,"EstgD";#N/A,#N/A,FALSE,"PEngD"}</definedName>
    <definedName name="sfsadf"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GWg" hidden="1">{#N/A,#N/A,FALSE,"SUMMARY 4a";#N/A,#N/A,FALSE,"GBA 4b";#N/A,#N/A,FALSE,"TENANT 4c";#N/A,#N/A,FALSE,"BUDGET DETAIL";#N/A,#N/A,FALSE,"PRO FORMA"}</definedName>
    <definedName name="si"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sjfghjgj" hidden="1">#REF!</definedName>
    <definedName name="solver_adj" hidden="1">[26]Sheet1!#REF!,[26]Sheet1!#REF!</definedName>
    <definedName name="solver_lin" hidden="1">0</definedName>
    <definedName name="solver_num" hidden="1">0</definedName>
    <definedName name="solver_rel10" hidden="1">2</definedName>
    <definedName name="solver_rel11" hidden="1">2</definedName>
    <definedName name="solver_rel5" hidden="1">2</definedName>
    <definedName name="solver_rel6" hidden="1">2</definedName>
    <definedName name="solver_rel7" hidden="1">2</definedName>
    <definedName name="solver_rel8" hidden="1">2</definedName>
    <definedName name="solver_rel9" hidden="1">2</definedName>
    <definedName name="solver_rhs10" hidden="1">315430</definedName>
    <definedName name="solver_rhs11" hidden="1">284920</definedName>
    <definedName name="solver_tmp" hidden="1">[26]Sheet1!#REF!,[26]Sheet1!#REF!</definedName>
    <definedName name="solver_typ" hidden="1">3</definedName>
    <definedName name="solver_val" hidden="1">22000000000</definedName>
    <definedName name="SORT1" hidden="1">#REF!</definedName>
    <definedName name="şp" hidden="1">{"mekanik1icmal",#N/A,FALSE,"mkticm";"mekanik2icmal",#N/A,FALSE,"mkticm";"mekanik3icmal",#N/A,FALSE,"mkticm"}</definedName>
    <definedName name="sr" hidden="1">#REF!</definedName>
    <definedName name="SRGAWG"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ss" hidden="1">#REF!</definedName>
    <definedName name="sss" hidden="1">#REF!</definedName>
    <definedName name="sssa" hidden="1">{#N/A,#N/A,FALSE,"ihz. icmal";#N/A,#N/A,FALSE,"avans";#N/A,#N/A,FALSE,"mal_FF_icm";#N/A,#N/A,FALSE,"fat_ihz";#N/A,#N/A,FALSE,"söz_fiy_fark";#N/A,#N/A,FALSE,"kap2"}</definedName>
    <definedName name="ssshhh" hidden="1">{#N/A,#N/A,FALSE,"SumG";#N/A,#N/A,FALSE,"ElecG";#N/A,#N/A,FALSE,"MechG";#N/A,#N/A,FALSE,"GeotG";#N/A,#N/A,FALSE,"PrcsG";#N/A,#N/A,FALSE,"TunnG";#N/A,#N/A,FALSE,"CivlG";#N/A,#N/A,FALSE,"NtwkG";#N/A,#N/A,FALSE,"EstgG";#N/A,#N/A,FALSE,"PEngG"}</definedName>
    <definedName name="ssss"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şşşş" hidden="1">{"çewre1icmal",#N/A,FALSE,"çticm";"çewre2icmal",#N/A,FALSE,"çticm"}</definedName>
    <definedName name="sssss" hidden="1">#N/A</definedName>
    <definedName name="ssssss"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SSSSSSSS" hidden="1">{#N/A,#N/A,FALSE,"ihz. icmal";#N/A,#N/A,FALSE,"avans";#N/A,#N/A,FALSE,"mal_FF_icm";#N/A,#N/A,FALSE,"fat_ihz";#N/A,#N/A,FALSE,"söz_fiy_fark";#N/A,#N/A,FALSE,"kap2"}</definedName>
    <definedName name="ssssssssssssss" hidden="1">#REF!</definedName>
    <definedName name="sssssssssssssssssssssssssssss" hidden="1">#REF!</definedName>
    <definedName name="supply" hidden="1">'[27]AOP Summary-2'!$A$2:$A$14</definedName>
    <definedName name="susan" hidden="1">[28]sal!#REF!</definedName>
    <definedName name="Swadlincote" hidden="1">{#N/A,#N/A,FALSE,"Extension Title";#N/A,#N/A,FALSE,"Extensions Main";#N/A,#N/A,FALSE,"Christchurst";#N/A,#N/A,FALSE,"Larkfield Extension";#N/A,#N/A,FALSE,"Taunton";#N/A,#N/A,FALSE,"Farlington";#N/A,#N/A,FALSE,"Sidney Street";#N/A,#N/A,FALSE,"Tamworth";#N/A,#N/A,FALSE,"New Build Main"}</definedName>
    <definedName name="swe"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sww" hidden="1">{#N/A,#N/A,FALSE,"elk_iç_er";#N/A,#N/A,FALSE,"elk_iç_tut";#N/A,#N/A,FALSE,"elk_iç_ihz"}</definedName>
    <definedName name="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taa"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taN" hidden="1">{#N/A,#N/A,FALSE,"parsel_atıksu_icmal";#N/A,#N/A,FALSE,"parsel_atıksu 236";#N/A,#N/A,FALSE,"parsel_atıksu 238";#N/A,#N/A,FALSE,"parsel_atıksu 244";#N/A,#N/A,FALSE,"parsel_atıksu 245";#N/A,#N/A,FALSE,"parsel_atıksu 246"}</definedName>
    <definedName name="taNJU"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temp" hidden="1">{"'Break down'!$A$4"}</definedName>
    <definedName name="test" hidden="1">{#N/A,#N/A,TRUE,"COVER";#N/A,#N/A,TRUE,"DETAILS";#N/A,#N/A,TRUE,"SUMMARY";#N/A,#N/A,TRUE,"EXP MON";#N/A,#N/A,TRUE,"APPENDIX A";#N/A,#N/A,TRUE,"APPENDIX B";#N/A,#N/A,TRUE,"APPENDIX C";#N/A,#N/A,TRUE,"APPENDIX D";#N/A,#N/A,TRUE,"APPENDIX E";#N/A,#N/A,TRUE,"APPENDIX F";#N/A,#N/A,TRUE,"APPENDIX G"}</definedName>
    <definedName name="TextRefCopyRangeCount" hidden="1">4</definedName>
    <definedName name="tg"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tgb" hidden="1">{"suhaznesi1fiyat",#N/A,FALSE,"shfiyat";"suhaznesi2fiyat",#N/A,FALSE,"shfiyat"}</definedName>
    <definedName name="tgvvcxsd" hidden="1">{"trafo1icmal",#N/A,FALSE,"trafoicmal";"trafo2icmal",#N/A,FALSE,"trafoicmal"}</definedName>
    <definedName name="Therion" hidden="1">{#N/A,#N/A,TRUE,"Prog. Overview Strategic Input";#N/A,#N/A,TRUE,"Program Overview Financials";#N/A,#N/A,TRUE,"Technology Summary Input";#N/A,#N/A,TRUE,"Mkt &amp; Sales Summary Input";#N/A,#N/A,TRUE,"Delivery Summary Input";#N/A,#N/A,TRUE,"Revenue Assump Input";#N/A,#N/A,TRUE,"Financial Summary"}</definedName>
    <definedName name="tmp" hidden="1">{"'Break down'!$A$4"}</definedName>
    <definedName name="Topaz2_PL" hidden="1">{#N/A,#N/A,TRUE,"Prog. Overview Strategic Input";#N/A,#N/A,TRUE,"Program Overview Financials";#N/A,#N/A,TRUE,"Technology Summary Input";#N/A,#N/A,TRUE,"Mkt &amp; Sales Summary Input";#N/A,#N/A,TRUE,"Delivery Summary Input";#N/A,#N/A,TRUE,"Revenue Assump Input";#N/A,#N/A,TRUE,"Financial Summary"}</definedName>
    <definedName name="tr" hidden="1">{#N/A,#N/A,FALSE,"kal_iç_ihz";#N/A,#N/A,FALSE,"kal_iç_er";#N/A,#N/A,FALSE,"kal_iç_tut"}</definedName>
    <definedName name="trwtewer" hidden="1">{#VALUE!,#N/A,TRUE,0;#N/A,#N/A,TRUE,0;#N/A,#N/A,TRUE,0;#N/A,#N/A,TRUE,0;#N/A,#N/A,TRUE,0;#N/A,#N/A,TRUE,0;#N/A,#N/A,TRUE,0}</definedName>
    <definedName name="tt" hidden="1">{#VALUE!,#N/A,FALSE,0;#N/A,#N/A,FALSE,0;#N/A,#N/A,FALSE,0;#N/A,#N/A,FALSE,0;#N/A,#N/A,FALSE,0}</definedName>
    <definedName name="tttt"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tuiop" hidden="1">{#N/A,#N/A,FALSE,"SUBS";#N/A,#N/A,FALSE,"SUPERS";#N/A,#N/A,FALSE,"FINISHES";#N/A,#N/A,FALSE,"FITTINGS";#N/A,#N/A,FALSE,"SERVICES";#N/A,#N/A,FALSE,"SITEWORKS"}</definedName>
    <definedName name="TURGUT" hidden="1">{"turbine",#N/A,FALSE,"Option"}</definedName>
    <definedName name="turgutac" hidden="1">{#N/A,#N/A,TRUE,"arnitower";#N/A,#N/A,TRUE,"arnigarage "}</definedName>
    <definedName name="tüt" hidden="1">{#N/A,#N/A,FALSE,0;#N/A,#N/A,FALSE,0;#N/A,#N/A,FALSE,0}</definedName>
    <definedName name="ty" hidden="1">{#N/A,#N/A,FALSE,"SUBS";#N/A,#N/A,FALSE,"SUPERS";#N/A,#N/A,FALSE,"FINISHES";#N/A,#N/A,FALSE,"FITTINGS";#N/A,#N/A,FALSE,"SERVICES";#N/A,#N/A,FALSE,"SITEWORKS"}</definedName>
    <definedName name="tyu" hidden="1">{#N/A,#N/A,TRUE,"COVER";#N/A,#N/A,TRUE,"DETAILS";#N/A,#N/A,TRUE,"SUMMARY";#N/A,#N/A,TRUE,"EXP MON";#N/A,#N/A,TRUE,"APPENDIX A";#N/A,#N/A,TRUE,"APPENDIX B";#N/A,#N/A,TRUE,"APPENDIX C";#N/A,#N/A,TRUE,"APPENDIX D";#N/A,#N/A,TRUE,"APPENDIX E";#N/A,#N/A,TRUE,"APPENDIX F";#N/A,#N/A,TRUE,"APPENDIX G"}</definedName>
    <definedName name="tyutyutyu" hidden="1">#REF!</definedName>
    <definedName name="u" hidden="1">'[8] N Finansal Eğri'!#REF!</definedName>
    <definedName name="u65u655" hidden="1">#REF!</definedName>
    <definedName name="üa" hidden="1">{#VALUE!,#N/A,TRUE,0;#N/A,#N/A,TRUE,0;#N/A,#N/A,TRUE,0;#N/A,#N/A,TRUE,0;#N/A,#N/A,TRUE,0;#N/A,#N/A,TRUE,0;#N/A,#N/A,TRUE,0}</definedName>
    <definedName name="üaa"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hb" hidden="1">{"terfi1icmal",#N/A,FALSE,"tericm";"terfi2icmal",#N/A,FALSE,"tericm";"terfi3icmal",#N/A,FALSE,"tericm"}</definedName>
    <definedName name="ui" hidden="1">#REF!</definedName>
    <definedName name="uııı" hidden="1">{#N/A,#N/A,FALSE,"kap1";#N/A,#N/A,FALSE,"kap2";#N/A,#N/A,FALSE,"avans";#N/A,#N/A,FALSE,"teminat_mektubu";#N/A,#N/A,FALSE,"söz_fiy_fark";#N/A,#N/A,FALSE,"fat_ihz";#N/A,#N/A,FALSE,"mal_FF_icm";#N/A,#N/A,FALSE,"çim_fiy_farkı";#N/A,#N/A,FALSE,"ihz. icmal";#N/A,#N/A,FALSE,"inş_iç_ihz";#N/A,#N/A,FALSE,"inş_iç_er";#N/A,#N/A,FALSE,"inş_iç_tut";#N/A,#N/A,FALSE,"inş_dış_ihz";#N/A,#N/A,FALSE,"inş_dış_tut";#N/A,#N/A,FALSE,"sıh_iç_ihz";#N/A,#N/A,FALSE,"sıh_iç_er";#N/A,#N/A,FALSE,"sıh_iç_tut";#N/A,#N/A,FALSE,"müş_iç_ihz";#N/A,#N/A,FALSE,"müş_iç_er";#N/A,#N/A,FALSE,"müş_iç_tut";#N/A,#N/A,FALSE,"kal_iç_ihz";#N/A,#N/A,FALSE,"kal_iç_er";#N/A,#N/A,FALSE,"kal_iç_tut";#N/A,#N/A,FALSE,"kal_dış_ihz";#N/A,#N/A,FALSE,"kal_dış_tut";#N/A,#N/A,FALSE,"elk_iç_ihz";#N/A,#N/A,FALSE,"elk_iç_er";#N/A,#N/A,FALSE,"elk_iç_tut"}</definedName>
    <definedName name="uııııı" hidden="1">{#N/A,#N/A,FALSE,"maff_h1";#N/A,#N/A,FALSE,"maff_h2";#N/A,#N/A,FALSE,"maff_h3";#N/A,#N/A,FALSE,"maff_h4";#N/A,#N/A,FALSE,"maff_h5";#N/A,#N/A,FALSE,"maff_h6";#N/A,#N/A,FALSE,"maff_h7"}</definedName>
    <definedName name="uıııuı"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uııuı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iop" hidden="1">{#N/A,#N/A,TRUE,"COVER";#N/A,#N/A,TRUE,"DETAILS";#N/A,#N/A,TRUE,"SUMMARY";#N/A,#N/A,TRUE,"EXP MON";#N/A,#N/A,TRUE,"APPENDIX A";#N/A,#N/A,TRUE,"APPENDIX B";#N/A,#N/A,TRUE,"APPENDIX C";#N/A,#N/A,TRUE,"APPENDIX D";#N/A,#N/A,TRUE,"APPENDIX E";#N/A,#N/A,TRUE,"APPENDIX F";#N/A,#N/A,TRUE,"APPENDIX G"}</definedName>
    <definedName name="uiopbn" hidden="1">{#N/A,#N/A,FALSE,"SUBS";#N/A,#N/A,FALSE,"SUPERS";#N/A,#N/A,FALSE,"FINISHES";#N/A,#N/A,FALSE,"FITTINGS";#N/A,#N/A,FALSE,"SERVICES";#N/A,#N/A,FALSE,"SITEWORKS"}</definedName>
    <definedName name="uiopl" hidden="1">{#N/A,#N/A,TRUE,"COVER";#N/A,#N/A,TRUE,"DETAILS";#N/A,#N/A,TRUE,"SUMMARY";#N/A,#N/A,TRUE,"EXP MON";#N/A,#N/A,TRUE,"APPENDIX A";#N/A,#N/A,TRUE,"APPENDIX B";#N/A,#N/A,TRUE,"APPENDIX C";#N/A,#N/A,TRUE,"APPENDIX D";#N/A,#N/A,TRUE,"APPENDIX E";#N/A,#N/A,TRUE,"APPENDIX F";#N/A,#N/A,TRUE,"APPENDIX G"}</definedName>
    <definedName name="uıuı" hidden="1">{#N/A,#N/A,FALSE,"avans";#N/A,#N/A,FALSE,"teminat_mektubu";#N/A,#N/A,FALSE,"ihz. icmal";#N/A,#N/A,FALSE,"söz_fiy_fark";#N/A,#N/A,FALSE,"kap2";#N/A,#N/A,FALSE,"mal_FF_icm";#N/A,#N/A,FALSE,"kap1"}</definedName>
    <definedName name="uıuıuıuı"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uiygtg" hidden="1">#REF!</definedName>
    <definedName name="uj" hidden="1">#REF!</definedName>
    <definedName name="uj455f25r" hidden="1">'[21]INDIRECT COST'!#REF!</definedName>
    <definedName name="UJDH"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ujm" hidden="1">{"terfi1fiyat",#N/A,FALSE,"terfiyat";"terfi2fiyat",#N/A,FALSE,"terfiyat"}</definedName>
    <definedName name="uk" hidden="1">#REF!</definedName>
    <definedName name="ulul"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ulyil46545" hidden="1">'[24]Finansal tamamlanma Eğrisi'!#REF!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ünsal"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ütk"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ütkm"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uı" hidden="1">{#N/A,#N/A,FALSE,"inş_iç_ihz";#N/A,#N/A,FALSE,"inş_iç_er";#N/A,#N/A,FALSE,"inş_iç_tut"}</definedName>
    <definedName name="uuııı" hidden="1">{#N/A,#N/A,FALSE,"kal_iç_ihz";#N/A,#N/A,FALSE,"kal_iç_er";#N/A,#N/A,FALSE,"kal_iç_tut"}</definedName>
    <definedName name="uuıyy" hidden="1">{#VALUE!,#N/A,FALSE,0;#N/A,#N/A,FALSE,0;#N/A,#N/A,FALSE,0;#N/A,#N/A,FALSE,0;#N/A,#N/A,FALSE,0;#N/A,#N/A,FALSE,0;#N/A,#N/A,FALSE,0;#N/A,#N/A,FALSE,0;#N/A,#N/A,FALSE,0;#N/A,#N/A,FALSE,0;#N/A,#N/A,FALSE,0}</definedName>
    <definedName name="uuu"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uuuı" hidden="1">{#N/A,#N/A,FALSE,"imalat_kesif";#N/A,#N/A,FALSE,"imalat_seviye";#N/A,#N/A,FALSE,"141";#N/A,#N/A,FALSE,"142";#N/A,#N/A,FALSE,"143";#N/A,#N/A,FALSE,"144";#N/A,#N/A,FALSE,"145";#N/A,#N/A,FALSE,"146";#N/A,#N/A,FALSE,"147";#N/A,#N/A,FALSE,"148";#N/A,#N/A,FALSE,"149"}</definedName>
    <definedName name="uuuııu" hidden="1">{#N/A,#N/A,FALSE,"müş_iç_ihz";#N/A,#N/A,FALSE,"müş_iç_er";#N/A,#N/A,FALSE,"müş_iç_tut"}</definedName>
    <definedName name="uuuuııuıı"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uy" hidden="1">{#VALUE!,#N/A,TRUE,0;#N/A,#N/A,TRUE,0;#N/A,#N/A,TRUE,0;#N/A,#N/A,TRUE,0;#N/A,#N/A,TRUE,0;#N/A,#N/A,TRUE,0;#N/A,#N/A,TRUE,0}</definedName>
    <definedName name="UYI" hidden="1">{#N/A,#N/A,FALSE,"elk_iç_er";#N/A,#N/A,FALSE,"elk_iç_tut";#N/A,#N/A,FALSE,"elk_iç_ihz"}</definedName>
    <definedName name="uyıııı"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uyyuı"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v" hidden="1">{#N/A,#N/A,TRUE,"Cover";#N/A,#N/A,TRUE,"Conts";#N/A,#N/A,TRUE,"VOS";#N/A,#N/A,TRUE,"Warrington";#N/A,#N/A,TRUE,"Widnes"}</definedName>
    <definedName name="Variation" hidden="1">{#N/A,#N/A,FALSE,"SumD";#N/A,#N/A,FALSE,"ElecD";#N/A,#N/A,FALSE,"MechD";#N/A,#N/A,FALSE,"GeotD";#N/A,#N/A,FALSE,"PrcsD";#N/A,#N/A,FALSE,"TunnD";#N/A,#N/A,FALSE,"CivlD";#N/A,#N/A,FALSE,"NtwkD";#N/A,#N/A,FALSE,"EstgD";#N/A,#N/A,FALSE,"PEngD"}</definedName>
    <definedName name="vbcvbv" hidden="1">{#N/A,#N/A,FALSE,"Extension Title";#N/A,#N/A,FALSE,"Extensions Main";#N/A,#N/A,FALSE,"Christchurst";#N/A,#N/A,FALSE,"Larkfield Extension";#N/A,#N/A,FALSE,"Taunton";#N/A,#N/A,FALSE,"Farlington";#N/A,#N/A,FALSE,"Sidney Street";#N/A,#N/A,FALSE,"Tamworth";#N/A,#N/A,FALSE,"New Build Main"}</definedName>
    <definedName name="vfvfv" hidden="1">{#N/A,#N/A,FALSE,"Broker Sheet";#N/A,#N/A,FALSE,"Exec.Summary";#N/A,#N/A,FALSE,"Argus Cash Flow";#N/A,#N/A,FALSE,"SPF";#N/A,#N/A,FALSE,"RentRoll"}</definedName>
    <definedName name="Vntz" hidden="1">#REF!</definedName>
    <definedName name="vşş"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vur" hidden="1">#REF!</definedName>
    <definedName name="vural" hidden="1">#REF!</definedName>
    <definedName name="vv"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VWER" hidden="1">{#N/A,#N/A,FALSE,"imalat_kesif";#N/A,#N/A,FALSE,"imalat_seviye";#N/A,#N/A,FALSE,"141";#N/A,#N/A,FALSE,"142";#N/A,#N/A,FALSE,"143";#N/A,#N/A,FALSE,"144";#N/A,#N/A,FALSE,"145";#N/A,#N/A,FALSE,"146";#N/A,#N/A,FALSE,"147";#N/A,#N/A,FALSE,"148";#N/A,#N/A,FALSE,"149"}</definedName>
    <definedName name="w" hidden="1">{#N/A,#N/A,FALSE,"content";#N/A,#N/A,FALSE,"summary";#N/A,#N/A,FALSE,"historicBS";#N/A,#N/A,FALSE,"historicIS";#N/A,#N/A,FALSE,"historicCF";#N/A,#N/A,FALSE,"ratios";#N/A,#N/A,FALSE,"ForecastIS";#N/A,#N/A,FALSE,"DCF-WACC";#N/A,#N/A,FALSE,"DCF-CAPM";#N/A,#N/A,FALSE,"debt";#N/A,#N/A,FALSE,"depreciation";#N/A,#N/A,FALSE,"wacc";"view_a",#N/A,FALSE,"GLC";"view_b",#N/A,FALSE,"GLC";"view_c",#N/A,FALSE,"GLC";"view_d",#N/A,FALSE,"GLC";"view_e",#N/A,FALSE,"GLC";#N/A,#N/A,FALSE,"riskfree";#N/A,#N/A,FALSE,"glcapproach";#N/A,#N/A,FALSE,"control";#N/A,#N/A,FALSE,"marketibility";#N/A,#N/A,FALSE,"rev";#N/A,#N/A,FALSE,"customers";#N/A,#N/A,FALSE,"suppliers";#N/A,#N/A,FALSE,"own.str.";"view_a",#N/A,FALSE,"season";"view_b",#N/A,FALSE,"season"}</definedName>
    <definedName name="W4TF"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8u8uw" hidden="1">#REF!</definedName>
    <definedName name="wat"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eff" hidden="1">'[8] N Finansal Eğri'!#REF!</definedName>
    <definedName name="wefqwefqew" hidden="1">#REF!</definedName>
    <definedName name="wefqwefw" hidden="1">#REF!</definedName>
    <definedName name="wefwef" hidden="1">#REF!</definedName>
    <definedName name="weq"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wer" hidden="1">#REF!</definedName>
    <definedName name="WERERWQEWE" hidden="1">{#VALUE!,#N/A,FALSE,0;#N/A,#N/A,FALSE,0;#N/A,#N/A,FALSE,0;#N/A,#N/A,FALSE,0;#N/A,#N/A,FALSE,0;#N/A,#N/A,FALSE,0;#N/A,#N/A,FALSE,0;#N/A,#N/A,FALSE,0;#N/A,#N/A,FALSE,0;#N/A,#N/A,FALSE,0;#N/A,#N/A,FALSE,0;#N/A,#N/A,FALSE,0;#N/A,#N/A,FALSE,0;#N/A,#N/A,FALSE,0;#N/A,#N/A,FALSE,0;#N/A,#N/A,FALSE,0;#N/A,#N/A,FALSE,0;#N/A,#N/A,FALSE,0;#N/A,#N/A,FALSE,0;#N/A,#N/A,FALSE,0;#N/A,#N/A,FALSE,0;#N/A,#N/A,FALSE,0}</definedName>
    <definedName name="wert" hidden="1">{#N/A,#N/A,TRUE,"COVER";#N/A,#N/A,TRUE,"DETAILS";#N/A,#N/A,TRUE,"SUMMARY";#N/A,#N/A,TRUE,"EXP MON";#N/A,#N/A,TRUE,"APPENDIX A";#N/A,#N/A,TRUE,"APPENDIX B";#N/A,#N/A,TRUE,"APPENDIX C";#N/A,#N/A,TRUE,"APPENDIX D";#N/A,#N/A,TRUE,"APPENDIX E";#N/A,#N/A,TRUE,"APPENDIX F";#N/A,#N/A,TRUE,"APPENDIX G"}</definedName>
    <definedName name="wETGWT" hidden="1">{#N/A,#N/A,FALSE,"Broker Sheet";#N/A,#N/A,FALSE,"Exec.Summary";#N/A,#N/A,FALSE,"Argus Cash Flow";#N/A,#N/A,FALSE,"SPF";#N/A,#N/A,FALSE,"RentRoll"}</definedName>
    <definedName name="wetwet" hidden="1">#REF!</definedName>
    <definedName name="WEWEWEWE"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EWEWEWEWE" hidden="1">{#VALUE!,#N/A,FALSE,0;#N/A,#N/A,FALSE,0;#N/A,#N/A,FALSE,0;#N/A,#N/A,FALSE,0}</definedName>
    <definedName name="wewgg" hidden="1">'[21]INDIRECT COST'!#REF!</definedName>
    <definedName name="Whitechapel" hidden="1">{#N/A,#N/A,FALSE,"Extension Title";#N/A,#N/A,FALSE,"Extensions Main";#N/A,#N/A,FALSE,"Christchurst";#N/A,#N/A,FALSE,"Larkfield Extension";#N/A,#N/A,FALSE,"Taunton";#N/A,#N/A,FALSE,"Farlington";#N/A,#N/A,FALSE,"Sidney Street";#N/A,#N/A,FALSE,"Tamworth";#N/A,#N/A,FALSE,"New Build Main"}</definedName>
    <definedName name="WİN.ED"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wq" hidden="1">{#N/A,#N/A,FALSE,"müş_iç_ihz";#N/A,#N/A,FALSE,"müş_iç_er";#N/A,#N/A,FALSE,"müş_iç_tut"}</definedName>
    <definedName name="wqq" hidden="1">{#N/A,#N/A,FALSE,"elk_iç_er";#N/A,#N/A,FALSE,"elk_iç_tut";#N/A,#N/A,FALSE,"elk_iç_ihz"}</definedName>
    <definedName name="wqwqw" hidden="1">{#VALUE!,#N/A,TRUE,0;#N/A,#N/A,TRUE,0;#N/A,#N/A,TRUE,0;#N/A,#N/A,TRUE,0;#N/A,#N/A,TRUE,0;#N/A,#N/A,TRUE,0;#N/A,#N/A,TRUE,0}</definedName>
    <definedName name="wqwqwq"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rexham" hidden="1">{#N/A,#N/A,FALSE,"Extension Title";#N/A,#N/A,FALSE,"Extensions Main";#N/A,#N/A,FALSE,"Christchurst";#N/A,#N/A,FALSE,"Larkfield Extension";#N/A,#N/A,FALSE,"Taunton";#N/A,#N/A,FALSE,"Farlington";#N/A,#N/A,FALSE,"Sidney Street";#N/A,#N/A,FALSE,"Tamworth";#N/A,#N/A,FALSE,"New Build Main"}</definedName>
    <definedName name="wrn" hidden="1">{"glc1",#N/A,FALSE,"GLC";"glc2",#N/A,FALSE,"GLC";"glc3",#N/A,FALSE,"GLC";"glc4",#N/A,FALSE,"GLC";"glc5",#N/A,FALSE,"GLC"}</definedName>
    <definedName name="wrn.1." hidden="1">{#N/A,#N/A,FALSE,"Расчет вспомогательных"}</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 hidden="1">{#VALUE!,#N/A,FALSE,0;#N/A,#N/A,FALSE,0;#N/A,#N/A,FALSE,0;#N/A,#N/A,FALSE,0;#N/A,#N/A,FALSE,0}</definedName>
    <definedName name="wrn.age._.ihzarat." hidden="1">{#N/A,#N/A,FALSE,"ihz. icmal";#N/A,#N/A,FALSE,"avans";#N/A,#N/A,FALSE,"mal_FF_icm";#N/A,#N/A,FALSE,"fat_ihz";#N/A,#N/A,FALSE,"söz_fiy_fark";#N/A,#N/A,FALSE,"kap2"}</definedName>
    <definedName name="wrn.age._.imalat."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HMET." hidden="1">{#VALUE!,#N/A,FALSE,0;#N/A,#N/A,FALSE,0;#N/A,#N/A,FALSE,0;#N/A,#N/A,FALSE,0}</definedName>
    <definedName name="wrn.akyuz_hakedis." hidden="1">{#VALUE!,#N/A,TRUE,0;#N/A,#N/A,TRUE,0;#N/A,#N/A,TRUE,0;#N/A,#N/A,TRUE,0;#N/A,#N/A,TRUE,0;#N/A,#N/A,TRUE,0;#N/A,#N/A,TRUE,0;#N/A,#N/A,TRUE,0}</definedName>
    <definedName name="wrn.ALL." hidden="1">{#N/A,#N/A,FALSE,"DCF";#N/A,#N/A,FALSE,"WACC";#N/A,#N/A,FALSE,"Sales_EBIT";#N/A,#N/A,FALSE,"Capex_Depreciation";#N/A,#N/A,FALSE,"WC";#N/A,#N/A,FALSE,"Interest";#N/A,#N/A,FALSE,"Assumptions"}</definedName>
    <definedName name="wrn.all._.lines." hidden="1">{#N/A,#N/A,FALSE,"Summary";#N/A,#N/A,FALSE,"3TJ";#N/A,#N/A,FALSE,"3TN";#N/A,#N/A,FALSE,"3TP";#N/A,#N/A,FALSE,"3SJ";#N/A,#N/A,FALSE,"3CJ";#N/A,#N/A,FALSE,"3CN";#N/A,#N/A,FALSE,"3CP";#N/A,#N/A,FALSE,"3A"}</definedName>
    <definedName name="wrn.atıksu_hat."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wrn.atıksu_parsel_baca." hidden="1">{#N/A,#N/A,FALSE,"parsel_atıksu_icmal";#N/A,#N/A,FALSE,"parsel_atıksu 236";#N/A,#N/A,FALSE,"parsel_atıksu 238";#N/A,#N/A,FALSE,"parsel_atıksu 244";#N/A,#N/A,FALSE,"parsel_atıksu 245";#N/A,#N/A,FALSE,"parsel_atıksu 246"}</definedName>
    <definedName name="wrn.ayrap."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wrn.Backup." hidden="1">{#N/A,#N/A,FALSE,"SUBS";#N/A,#N/A,FALSE,"SUPERS";#N/A,#N/A,FALSE,"FINISHES";#N/A,#N/A,FALSE,"FITTINGS";#N/A,#N/A,FALSE,"SERVICES";#N/A,#N/A,FALSE,"SITEWORKS"}</definedName>
    <definedName name="wrn.backup1" hidden="1">{#N/A,#N/A,FALSE,"SUBS";#N/A,#N/A,FALSE,"SUPERS";#N/A,#N/A,FALSE,"FINISHES";#N/A,#N/A,FALSE,"FITTINGS";#N/A,#N/A,FALSE,"SERVICES";#N/A,#N/A,FALSE,"SITEWORKS"}</definedName>
    <definedName name="wrn.Barbara._.Modular._.Indirects." hidden="1">{#N/A,#N/A,FALSE,"COVER";#N/A,#N/A,FALSE,"RECAP";#N/A,#N/A,FALSE,"SANTA BARBARA NONMANUAL";#N/A,#N/A,FALSE,"CEQUIP";#N/A,#N/A,FALSE,"WRATE";#N/A,#N/A,FALSE,"INDIRECT";#N/A,#N/A,FALSE,"TRAIN";#N/A,#N/A,FALSE,"MANLOADED SCHEDULE"}</definedName>
    <definedName name="wrn.başyazıcıoğlu." hidden="1">{#VALUE!,#N/A,FALSE,0;#N/A,#N/A,FALSE,0;#N/A,#N/A,FALSE,0;#N/A,#N/A,FALSE,0;#N/A,#N/A,FALSE,0;#N/A,#N/A,FALSE,0;#N/A,#N/A,FALSE,0;#N/A,#N/A,FALSE,0;#N/A,#N/A,FALSE,0;#N/A,#N/A,FALSE,0;#N/A,#N/A,FALSE,0}</definedName>
    <definedName name="wrn.bauma_f." hidden="1">{#N/A,#N/A,TRUE,"TOC";#N/A,#N/A,TRUE,"summ";#N/A,#N/A,TRUE,"Ownership";#N/A,#N/A,TRUE,"FCF";#N/A,#N/A,TRUE,"FCFcorr";#N/A,#N/A,TRUE,"calculat (2)";#N/A,#N/A,TRUE,"calculat-trans";#N/A,#N/A,TRUE,"P&amp;L";#N/A,#N/A,TRUE,"CSP&amp;L";#N/A,#N/A,TRUE,"BS_EC";#N/A,#N/A,TRUE,"CSBS_EC";#N/A,#N/A,TRUE,"Ratios (2)";#N/A,#N/A,TRUE,"summary";#N/A,#N/A,TRUE,"sales";#N/A,#N/A,TRUE,"Capex";#N/A,#N/A,TRUE,"detail (2)";#N/A,#N/A,TRUE,"Loans";#N/A,#N/A,TRUE,"wacc";#N/A,#N/A,TRUE,"R(f)POL";#N/A,#N/A,TRUE,"contr";#N/A,#N/A,TRUE,"P&amp;Lcorr";#N/A,#N/A,TRUE,"CSP&amp;Lcorr";#N/A,#N/A,TRUE,"BScorr";#N/A,#N/A,TRUE,"CSBScorr";#N/A,#N/A,TRUE,"Cashflowcorr";#N/A,#N/A,TRUE,"Ratios-forecastcorr";#N/A,#N/A,TRUE,"salescorr";#N/A,#N/A,TRUE,"detail (2)corr";#N/A,#N/A,TRUE,"Capexcorr";#N/A,#N/A,TRUE,"fixed assetscorr";#N/A,#N/A,TRUE,"WCcorr";#N/A,#N/A,TRUE,"Debtcorr";#N/A,#N/A,TRUE,"wacccorr";#N/A,#N/A,TRUE,"GLC market";#N/A,#N/A,TRUE,"Ratios_GLC (2)";#N/A,#N/A,TRUE,"GLCPL";#N/A,#N/A,TRUE,"GLC_BS";#N/A,#N/A,TRUE,"Trans";#N/A,#N/A,TRUE,"fin_stat"}</definedName>
    <definedName name="wrn.bh." hidden="1">{#N/A,#N/A,FALSE,"TELEFON"}</definedName>
    <definedName name="wrn.bh1." hidden="1">{#N/A,#N/A,FALSE,"TELEFON"}</definedName>
    <definedName name="wrn.BIMAL."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wrn.canon."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pa." hidden="1">{#N/A,#N/A,TRUE,"TOC";#N/A,#N/A,TRUE,"Trends";#N/A,#N/A,TRUE,"Sorted";#N/A,#N/A,TRUE,"GLC";#N/A,#N/A,TRUE,"Medians";#N/A,#N/A,TRUE,"Y-o-Y";#N/A,#N/A,TRUE,"Ratio-def";#N/A,#N/A,TRUE,"BS_IAS";#N/A,#N/A,TRUE,"IS_IAS"}</definedName>
    <definedName name="wrn.CHIEF._.REVIEW." hidden="1">{#N/A,#N/A,FALSE,"Q&amp;AE";#N/A,#N/A,FALSE,"Params";#N/A,#N/A,FALSE,"ReconE";#N/A,#N/A,FALSE,"CostCompE";#N/A,#N/A,FALSE,"SummaryE";#N/A,#N/A,FALSE,"Detail";#N/A,#N/A,FALSE,"PayItem"}</definedName>
    <definedName name="wrn.CIRCUITS." hidden="1">{"DBANK",#N/A,FALSE,"PriceE";"CKTS",#N/A,FALSE,"PriceE"}</definedName>
    <definedName name="wrn.Cost._.Report." hidden="1">{#N/A,#N/A,TRUE,"COVER";#N/A,#N/A,TRUE,"DETAILS";#N/A,#N/A,TRUE,"SUMMARY";#N/A,#N/A,TRUE,"EXP MON";#N/A,#N/A,TRUE,"APPENDIX A";#N/A,#N/A,TRUE,"APPENDIX B";#N/A,#N/A,TRUE,"APPENDIX C";#N/A,#N/A,TRUE,"APPENDIX D";#N/A,#N/A,TRUE,"APPENDIX E";#N/A,#N/A,TRUE,"APPENDIX F";#N/A,#N/A,TRUE,"APPENDIX G"}</definedName>
    <definedName name="wrn.COST_SHEETS." hidden="1">{#N/A,#N/A,FALSE,"WBS 1.06";#N/A,#N/A,FALSE,"WBS 1.14";#N/A,#N/A,FALSE,"WBS 1.17";#N/A,#N/A,FALSE,"WBS 1.18"}</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ış."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wrn.dx." hidden="1">{#VALUE!,#N/A,FALSE,0;#N/A,#N/A,FALSE,0;#N/A,#N/A,FALSE,0;#N/A,#N/A,FALSE,0;#N/A,#N/A,FALSE,0;#N/A,#N/A,FALSE,0}</definedName>
    <definedName name="wrn.ekinci._.imalat."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wrn.elektirk._.hakediş." hidden="1">{#N/A,#N/A,FALSE,"12.10";#N/A,#N/A,FALSE,"12.11";#N/A,#N/A,FALSE,"12.12";#N/A,#N/A,FALSE,"12.21";#N/A,#N/A,FALSE,"12.22";#N/A,#N/A,FALSE,"12.23";#N/A,#N/A,FALSE,"12.24";#N/A,#N/A,FALSE,"12.25";#N/A,#N/A,FALSE,"12.26"}</definedName>
    <definedName name="wrn.elektrik_iç." hidden="1">{#N/A,#N/A,FALSE,"elk_iç_er";#N/A,#N/A,FALSE,"elk_iç_tut";#N/A,#N/A,FALSE,"elk_iç_ihz"}</definedName>
    <definedName name="wrn.ENERJI._.TEMİNİ."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wrn.ffrv." hidden="1">{#VALUE!,#N/A,FALSE,0;#N/A,#N/A,FALSE,0;#N/A,#N/A,FALSE,0;#N/A,#N/A,FALSE,0;#N/A,#N/A,FALSE,0;#N/A,#N/A,FALSE,0;#N/A,#N/A,FALSE,0;#N/A,#N/A,FALSE,0;#N/A,#N/A,FALSE,0;#N/A,#N/A,FALSE,0;#N/A,#N/A,FALSE,0;#N/A,#N/A,FALSE,0}</definedName>
    <definedName name="wrn.FINAL._.ESTIMATE." hidden="1">{#N/A,#N/A,FALSE,"ProjInfo";#N/A,#N/A,FALSE,"Params";#N/A,#N/A,FALSE,"Q&amp;AE";#N/A,#N/A,FALSE,"CostCompE";#N/A,#N/A,FALSE,"SummaryE";#N/A,#N/A,FALSE,"PayItem";#N/A,#N/A,FALSE,"Detail";#N/A,#N/A,FALSE,"ReconE"}</definedName>
    <definedName name="wrn.fiyatçewre." hidden="1">{"çewre1fiyat",#N/A,FALSE,"çtfiyat";"çewre2fiyat",#N/A,FALSE,"çtfiyat"}</definedName>
    <definedName name="wrn.fiyatelektrik." hidden="1">{"elektrik1fiyat",#N/A,FALSE,"elcfiyat";"elektrik2fiyat",#N/A,FALSE,"elcfiyat";"elektrik3fiyat",#N/A,FALSE,"elcfiyat"}</definedName>
    <definedName name="wrn.fiyatisalehattı." hidden="1">{"isalehattı1fiyat",#N/A,FALSE,"ihfiyat";"isalehattı2fiyat",#N/A,FALSE,"ihfiyat";"isalehattı3fiyat",#N/A,FALSE,"ihfiyat";"isalehattı4fiyat",#N/A,FALSE,"ihfiyat";"isalehattı5fiyat",#N/A,FALSE,"ihfiyat"}</definedName>
    <definedName name="wrn.fiyatmekanik." hidden="1">{"mekanik1fiyat",#N/A,FALSE,"mktfiyat";"mekanik2fiyat",#N/A,FALSE,"mktfiyat"}</definedName>
    <definedName name="wrn.fiyatsuhaznesi." hidden="1">{"suhaznesi1fiyat",#N/A,FALSE,"shfiyat";"suhaznesi2fiyat",#N/A,FALSE,"shfiyat"}</definedName>
    <definedName name="wrn.fiyattaşkınsuyu." hidden="1">{"taşkınsuyu1fiyat",#N/A,FALSE,"tsfiyat"}</definedName>
    <definedName name="wrn.fiyatterfi." hidden="1">{"terfi1fiyat",#N/A,FALSE,"terfiyat";"terfi2fiyat",#N/A,FALSE,"terfiyat"}</definedName>
    <definedName name="wrn.fiyattrafo." hidden="1">{"trafo1fiyat",#N/A,FALSE,"trafofiyat"}</definedName>
    <definedName name="wrn.FIZIB."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wrn.Fuel._.oil._.option." hidden="1">{"FUEL OIL",#N/A,FALSE,"Option"}</definedName>
    <definedName name="wrn.G."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wrn.gecici." hidden="1">{#N/A,#N/A,FALSE,"avans";#N/A,#N/A,FALSE,"teminat_mektubu";#N/A,#N/A,FALSE,"ihz. icmal";#N/A,#N/A,FALSE,"söz_fiy_fark";#N/A,#N/A,FALSE,"kap2";#N/A,#N/A,FALSE,"mal_FF_icm";#N/A,#N/A,FALSE,"kap1"}</definedName>
    <definedName name="wrn.gunal_REPORT." hidden="1">{#VALUE!,#N/A,TRUE,0;#N/A,#N/A,TRUE,0;#N/A,#N/A,TRUE,0;#N/A,#N/A,TRUE,0;#N/A,#N/A,TRUE,0;#N/A,#N/A,TRUE,0;#N/A,#N/A,TRUE,0}</definedName>
    <definedName name="wrn.HAK1." hidden="1">{#N/A,#N/A,FALSE,"imalat_kesif";#N/A,#N/A,FALSE,"imalat_seviye";#N/A,#N/A,FALSE,"141";#N/A,#N/A,FALSE,"142";#N/A,#N/A,FALSE,"143";#N/A,#N/A,FALSE,"144";#N/A,#N/A,FALSE,"145";#N/A,#N/A,FALSE,"146";#N/A,#N/A,FALSE,"147";#N/A,#N/A,FALSE,"148";#N/A,#N/A,FALSE,"149"}</definedName>
    <definedName name="wrn.hak10"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wrn.HAK14."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wrn.HAK2." hidden="1">{#VALUE!,#N/A,FALSE,0;#N/A,#N/A,FALSE,0;#N/A,#N/A,FALSE,0;#N/A,#N/A,FALSE,0;#N/A,#N/A,FALSE,0;#N/A,#N/A,FALSE,0;#N/A,#N/A,FALSE,0;#N/A,#N/A,FALSE,0;#N/A,#N/A,FALSE,0;#N/A,#N/A,FALSE,0;#N/A,#N/A,FALSE,0;#N/A,#N/A,FALSE,0;#N/A,#N/A,FALSE,0;#N/A,#N/A,FALSE,0;#N/A,#N/A,FALSE,0;#N/A,#N/A,FALSE,0}</definedName>
    <definedName name="wrn.hak4." hidden="1">{#VALUE!,#N/A,FALSE,0;#N/A,#N/A,FALSE,0;#N/A,#N/A,FALSE,0;#N/A,#N/A,FALSE,0;#N/A,#N/A,FALSE,0;#N/A,#N/A,FALSE,0;#N/A,#N/A,FALSE,0;#N/A,#N/A,FALSE,0;#N/A,#N/A,FALSE,0;#N/A,#N/A,FALSE,0;#N/A,#N/A,FALSE,0;#N/A,#N/A,FALSE,0;#N/A,#N/A,FALSE,0;#N/A,#N/A,FALSE,0;#N/A,#N/A,FALSE,0;#N/A,#N/A,FALSE,0;#N/A,#N/A,FALSE,0}</definedName>
    <definedName name="wrn.hak5." hidden="1">{#VALUE!,#N/A,FALSE,0;#N/A,#N/A,FALSE,0;#N/A,#N/A,FALSE,0;#N/A,#N/A,FALSE,0;#N/A,#N/A,FALSE,0;#N/A,#N/A,FALSE,0;#N/A,#N/A,FALSE,0;#N/A,#N/A,FALSE,0}</definedName>
    <definedName name="wrn.hak7." hidden="1">{#N/A,#N/A,FALSE,"k1";#N/A,#N/A,FALSE,"fihrist";#N/A,#N/A,FALSE,"1";#N/A,#N/A,FALSE,"2";#N/A,#N/A,FALSE,"3";#N/A,#N/A,FALSE,"4";#N/A,#N/A,FALSE,"6.10";#N/A,#N/A,FALSE,"6.20";#N/A,#N/A,FALSE,"6.21";#N/A,#N/A,FALSE,"7.10";#N/A,#N/A,FALSE,"7.20";#N/A,#N/A,FALSE,"7.30";#N/A,#N/A,FALSE,"7.31";#N/A,#N/A,FALSE,"8.10";#N/A,#N/A,FALSE,"8.21";#N/A,#N/A,FALSE,"8.22";#N/A,#N/A,FALSE,"9.10";#N/A,#N/A,FALSE,"9.21";#N/A,#N/A,FALSE,"9.22";#N/A,#N/A,FALSE,"9.23";#N/A,#N/A,FALSE,"11.10";#N/A,#N/A,FALSE,"11.20";#N/A,#N/A,FALSE,"11.21";#N/A,#N/A,FALSE,"11.22";#N/A,#N/A,FALSE,"12.10";#N/A,#N/A,FALSE,"12.20";#N/A,#N/A,FALSE,"13.1";#N/A,#N/A,FALSE,"13.2"}</definedName>
    <definedName name="wrn.hak8."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wrn.hakkari._.imalat." hidden="1">{#N/A,#N/A,FALSE,"HAB1CO";#N/A,#N/A,FALSE,"HAB2CO";#N/A,#N/A,FALSE,"HAB3BO";#N/A,#N/A,FALSE,"HAB4BO";#N/A,#N/A,FALSE,"HAB5BO";#N/A,#N/A,FALSE,"HAB6BK";#N/A,#N/A,FALSE,"HAB7CK";#N/A,#N/A,FALSE,"HAB8CO";#N/A,#N/A,FALSE,"HAC1CO";#N/A,#N/A,FALSE,"HAC2CO";#N/A,#N/A,FALSE,"HAC3CK";#N/A,#N/A,FALSE,"HAC4CO";#N/A,#N/A,FALSE,"HAC5CO";#N/A,#N/A,FALSE,"HAC6CO";#N/A,#N/A,FALSE,"HAC7CO";#N/A,#N/A,FALSE,"HAC8CK";#N/A,#N/A,FALSE,"HAG4BO";#N/A,#N/A,FALSE,"HAG5BK";#N/A,#N/A,FALSE,"HAI1CO";#N/A,#N/A,FALSE,"HAI2CO";#N/A,#N/A,FALSE,"HAI3BO";#N/A,#N/A,FALSE,"HAI4BO";#N/A,#N/A,FALSE,"HAI5CK";#N/A,#N/A,FALSE,"HAI6CO";#N/A,#N/A,FALSE,"ÝCMAL"}</definedName>
    <definedName name="wrn.icmalçewre." hidden="1">{"çewre1icmal",#N/A,FALSE,"çticm";"çewre2icmal",#N/A,FALSE,"çticm"}</definedName>
    <definedName name="wrn.icmalelektrik." hidden="1">{"elektrik1icmal",#N/A,FALSE,"elcicmal";"elektrik2icmal",#N/A,FALSE,"elcicmal";"elektrik3icmal",#N/A,FALSE,"elcicmal";"elektrik4icmal",#N/A,FALSE,"elcicmal";"elektrik5icmal",#N/A,FALSE,"elcicmal";"elektrik6icmal",#N/A,FALSE,"elcicmal"}</definedName>
    <definedName name="wrn.icmalisalehattı."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wrn.icmalmekanik." hidden="1">{"mekanik1icmal",#N/A,FALSE,"mkticm";"mekanik2icmal",#N/A,FALSE,"mkticm";"mekanik3icmal",#N/A,FALSE,"mkticm"}</definedName>
    <definedName name="wrn.icmalsuhaznesi." hidden="1">{"suhaznesi1icmal",#N/A,FALSE,"shicm";"suhaznesi2icmal",#N/A,FALSE,"shicm";"suhaznesi3icmal",#N/A,FALSE,"shicm"}</definedName>
    <definedName name="wrn.icmaltaşkınsuyu." hidden="1">{"taşkınsuyu1icmal",#N/A,FALSE,"tsicm";"taşkınsuyu2icmal",#N/A,FALSE,"tsicm"}</definedName>
    <definedName name="wrn.icmalterfi." hidden="1">{"terfi1icmal",#N/A,FALSE,"tericm";"terfi2icmal",#N/A,FALSE,"tericm";"terfi3icmal",#N/A,FALSE,"tericm"}</definedName>
    <definedName name="wrn.icmaltrafo." hidden="1">{"trafo1icmal",#N/A,FALSE,"trafoicmal";"trafo2icmal",#N/A,FALSE,"trafoicmal"}</definedName>
    <definedName name="wrn.İHZAR." hidden="1">{#VALUE!,#N/A,FALSE,0;#N/A,#N/A,FALSE,0;#N/A,#N/A,FALSE,0;#N/A,#N/A,FALSE,0;#N/A,#N/A,FALSE,0;#N/A,#N/A,FALSE,0;#N/A,#N/A,FALSE,0;#N/A,#N/A,FALSE,0;#N/A,#N/A,FALSE,0;#N/A,#N/A,FALSE,0;#N/A,#N/A,FALSE,0;#N/A,#N/A,FALSE,0;#N/A,#N/A,FALSE,0;#N/A,#N/A,FALSE,0;#N/A,#N/A,FALSE,0;#N/A,#N/A,FALSE,0;#N/A,#N/A,FALSE,0;#N/A,#N/A,FALSE,0;#N/A,#N/A,FALSE,0;#N/A,#N/A,FALSE,0;#N/A,#N/A,FALSE,0}</definedName>
    <definedName name="wrn.ihzar1." hidden="1">{#VALUE!,#N/A,FALSE,0;#N/A,#N/A,FALSE,0;#N/A,#N/A,FALSE,0;#N/A,#N/A,FALSE,0;#N/A,#N/A,FALSE,0;#N/A,#N/A,FALSE,0;#N/A,#N/A,FALSE,0}</definedName>
    <definedName name="wrn.ihzarat."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wrn.Inputs." hidden="1">{"Inflation-BaseYear",#N/A,FALSE,"Inputs"}</definedName>
    <definedName name="wrn.insaat_ic." hidden="1">{#N/A,#N/A,FALSE,"inş_iç_ihz";#N/A,#N/A,FALSE,"inş_iç_er";#N/A,#N/A,FALSE,"inş_iç_tut"}</definedName>
    <definedName name="wrn.kalorifer_ic." hidden="1">{#N/A,#N/A,FALSE,"kal_iç_ihz";#N/A,#N/A,FALSE,"kal_iç_er";#N/A,#N/A,FALSE,"kal_iç_tut"}</definedName>
    <definedName name="wrn.kapak._.ıcmal." hidden="1">{#N/A,#N/A,FALSE,"12.21";#N/A,#N/A,FALSE,"12.10";#N/A,#N/A,FALSE,"3";#N/A,#N/A,FALSE,"2";#N/A,#N/A,FALSE,"1"}</definedName>
    <definedName name="wrn.KOC." hidden="1">{#N/A,#N/A,FALSE,"ATIKSU_246 (3)";#N/A,#N/A,FALSE,"ATIKSU_246 (2)";#N/A,#N/A,FALSE,"ATIKSU_246 (1)";#N/A,#N/A,FALSE,"YAGMUR_246 (2)";#N/A,#N/A,FALSE,"YAGMUR_246 (1)";#N/A,#N/A,FALSE,"ATIKSU_245 (2)";#N/A,#N/A,FALSE,"ATIKSU_245 (1)";#N/A,#N/A,FALSE,"YAGMUR_245 (2)";#N/A,#N/A,FALSE,"YAGMUR_245 (1)";#N/A,#N/A,FALSE,"ATIKSU_244 (2)";#N/A,#N/A,FALSE,"ATIKSU_244 (1)";#N/A,#N/A,FALSE,"YAGMUR_244 (2)";#N/A,#N/A,FALSE,"YAGMUR_244 (1)";#N/A,#N/A,FALSE,"ATIKSU_238 (2)";#N/A,#N/A,FALSE,"ATIKSU_238 (1)";#N/A,#N/A,FALSE,"YAGMUR_238 (2)";#N/A,#N/A,FALSE,"YAGMUR_238 (1)";#N/A,#N/A,FALSE,"ATIKSU_236 (2)";#N/A,#N/A,FALSE,"ATIKSU_236 (1)";#N/A,#N/A,FALSE,"YAGMUR_236 (2)";#N/A,#N/A,FALSE,"YAGMUR_236 (1)"}</definedName>
    <definedName name="wrn.kocoglu._.ihzarat." hidden="1">{#N/A,#N/A,FALSE,"kap1";#N/A,#N/A,FALSE,"kap2";#N/A,#N/A,FALSE,"avans";#N/A,#N/A,FALSE,"teminat_mektubu";#N/A,#N/A,FALSE,"söz_fiy_fark";#N/A,#N/A,FALSE,"fat_ihz";#N/A,#N/A,FALSE,"mal_FF_icm";#N/A,#N/A,FALSE,"çim_fiy_farkı";#N/A,#N/A,FALSE,"ihz. icmal";#N/A,#N/A,FALSE,"inş_iç_ihz";#N/A,#N/A,FALSE,"inş_iç_er";#N/A,#N/A,FALSE,"inş_iç_tut";#N/A,#N/A,FALSE,"inş_dış_ihz";#N/A,#N/A,FALSE,"inş_dış_tut";#N/A,#N/A,FALSE,"sıh_iç_ihz";#N/A,#N/A,FALSE,"sıh_iç_er";#N/A,#N/A,FALSE,"sıh_iç_tut";#N/A,#N/A,FALSE,"müş_iç_ihz";#N/A,#N/A,FALSE,"müş_iç_er";#N/A,#N/A,FALSE,"müş_iç_tut";#N/A,#N/A,FALSE,"kal_iç_ihz";#N/A,#N/A,FALSE,"kal_iç_er";#N/A,#N/A,FALSE,"kal_iç_tut";#N/A,#N/A,FALSE,"kal_dış_ihz";#N/A,#N/A,FALSE,"kal_dış_tut";#N/A,#N/A,FALSE,"elk_iç_ihz";#N/A,#N/A,FALSE,"elk_iç_er";#N/A,#N/A,FALSE,"elk_iç_tut"}</definedName>
    <definedName name="wrn.kocoglu._.imalat."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wrn.koren." hidden="1">{#VALUE!,#N/A,FALSE,0;#N/A,#N/A,FALSE,0;#N/A,#N/A,FALSE,0;#N/A,#N/A,FALSE,0;#N/A,#N/A,FALSE,0;#N/A,#N/A,FALSE,0;#N/A,#N/A,FALSE,0;#N/A,#N/A,FALSE,0;#N/A,#N/A,FALSE,0;#N/A,#N/A,FALSE,0}</definedName>
    <definedName name="wrn.Leasing._.Variance." hidden="1">{#N/A,#N/A,FALSE,"Leasing 6A"}</definedName>
    <definedName name="wrn.maff_report." hidden="1">{#N/A,#N/A,FALSE,"maff_h1";#N/A,#N/A,FALSE,"maff_h2";#N/A,#N/A,FALSE,"maff_h3";#N/A,#N/A,FALSE,"maff_h4";#N/A,#N/A,FALSE,"maff_h5";#N/A,#N/A,FALSE,"maff_h6";#N/A,#N/A,FALSE,"maff_h7"}</definedName>
    <definedName name="wrn.March._.99._.Report." hidden="1">{#N/A,#N/A,FALSE,"Extension Title";#N/A,#N/A,FALSE,"Extensions Main";#N/A,#N/A,FALSE,"Christchurst";#N/A,#N/A,FALSE,"Larkfield Extension";#N/A,#N/A,FALSE,"Taunton";#N/A,#N/A,FALSE,"Farlington";#N/A,#N/A,FALSE,"Sidney Street";#N/A,#N/A,FALSE,"Tamworth";#N/A,#N/A,FALSE,"New Build Main"}</definedName>
    <definedName name="wrn.MEL."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wrn.met1." hidden="1">{#VALUE!,#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rn.MET2."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rn.monthly._.financia2" hidden="1">{#N/A,#N/A,FALSE,"SUMMARY 4a";#N/A,#N/A,FALSE,"GBA 4b";#N/A,#N/A,FALSE,"TENANT 4c";#N/A,#N/A,FALSE,"BUDGET DETAIL";#N/A,#N/A,FALSE,"PRO FORMA"}</definedName>
    <definedName name="wrn.monthly._.financial." hidden="1">{#N/A,#N/A,FALSE,"SUMMARY 4a";#N/A,#N/A,FALSE,"GBA 4b";#N/A,#N/A,FALSE,"TENANT 4c";#N/A,#N/A,FALSE,"BUDGET DETAIL";#N/A,#N/A,FALSE,"PRO FORMA"}</definedName>
    <definedName name="wrn.müşterek."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wrn.musterek_ic." hidden="1">{#N/A,#N/A,FALSE,"müş_iç_ihz";#N/A,#N/A,FALSE,"müş_iç_er";#N/A,#N/A,FALSE,"müş_iç_tut"}</definedName>
    <definedName name="wrn.ontario." hidden="1">{"page1",#N/A,FALSE,"sheet 1";"Page2",#N/A,FALSE,"sheet 1";"page3",#N/A,FALSE,"sheet 1";"page4",#N/A,FALSE,"sheet 1"}</definedName>
    <definedName name="wrn.orhan_kose." hidden="1">{#VALUE!,#N/A,TRUE,0;#N/A,#N/A,TRUE,0;#N/A,#N/A,TRUE,0}</definedName>
    <definedName name="wrn.Output3Column." hidden="1">{"Output-3Column",#N/A,FALSE,"Output"}</definedName>
    <definedName name="wrn.OutputAll." hidden="1">{"Output-All",#N/A,FALSE,"Output"}</definedName>
    <definedName name="wrn.OutputBaseYear." hidden="1">{"Output-BaseYear",#N/A,FALSE,"Output"}</definedName>
    <definedName name="wrn.OutputMin." hidden="1">{"Output-Min",#N/A,FALSE,"Output"}</definedName>
    <definedName name="wrn.OutputPercent." hidden="1">{"Output%",#N/A,FALSE,"Output"}</definedName>
    <definedName name="wrn.oztas._.imalat."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L."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NCS." hidden="1">{#N/A,#N/A,FALSE,"NCS INC SCOT";#N/A,#N/A,FALSE,"NCS";#N/A,#N/A,FALSE,"74 NCS";#N/A,#N/A,FALSE,"75 NCS";#N/A,#N/A,FALSE,"76 NCS "}</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azske._.pivovary." hidden="1">{#N/A,#N/A,TRUE,"Sheet1";#N/A,#N/A,TRUE,"Summ";#N/A,#N/A,TRUE,"MarketSumm";#N/A,#N/A,TRUE,"transapp";#N/A,#N/A,TRUE,"finan";#N/A,#N/A,TRUE,"tranmultiples";#N/A,#N/A,TRUE,"transdata";#N/A,#N/A,TRUE,"Market ratios";#N/A,#N/A,TRUE,"GLCdata";#N/A,#N/A,TRUE,"GLCcommon";#N/A,#N/A,TRUE,"GLCratios"}</definedName>
    <definedName name="wrn.PrintAll." hidden="1">{#N/A,#N/A,FALSE,"Broker Sheet";#N/A,#N/A,FALSE,"Exec.Summary";#N/A,#N/A,FALSE,"Argus Cash Flow";#N/A,#N/A,FALSE,"SPF";#N/A,#N/A,FALSE,"RentRoll"}</definedName>
    <definedName name="wrn.PrintallD." hidden="1">{#N/A,#N/A,FALSE,"SumD";#N/A,#N/A,FALSE,"ElecD";#N/A,#N/A,FALSE,"MechD";#N/A,#N/A,FALSE,"GeotD";#N/A,#N/A,FALSE,"PrcsD";#N/A,#N/A,FALSE,"TunnD";#N/A,#N/A,FALSE,"CivlD";#N/A,#N/A,FALSE,"NtwkD";#N/A,#N/A,FALSE,"EstgD";#N/A,#N/A,FALSE,"PEngD"}</definedName>
    <definedName name="wrn.PrintallG." hidden="1">{#N/A,#N/A,FALSE,"SumG";#N/A,#N/A,FALSE,"ElecG";#N/A,#N/A,FALSE,"MechG";#N/A,#N/A,FALSE,"GeotG";#N/A,#N/A,FALSE,"PrcsG";#N/A,#N/A,FALSE,"TunnG";#N/A,#N/A,FALSE,"CivlG";#N/A,#N/A,FALSE,"NtwkG";#N/A,#N/A,FALSE,"EstgG";#N/A,#N/A,FALSE,"PEngG"}</definedName>
    <definedName name="wrn.RDProject." hidden="1">{#N/A,#N/A,TRUE,"Prog. Overview Strategic Input";#N/A,#N/A,TRUE,"Program Overview Financials";#N/A,#N/A,TRUE,"Technology Summary Input";#N/A,#N/A,TRUE,"Mkt &amp; Sales Summary Input";#N/A,#N/A,TRUE,"Delivery Summary Input";#N/A,#N/A,TRUE,"Revenue Assump Input";#N/A,#N/A,TRUE,"Financial Summary"}</definedName>
    <definedName name="wrn.RDProject1" hidden="1">{#N/A,#N/A,TRUE,"Prog. Overview Strategic Input";#N/A,#N/A,TRUE,"Program Overview Financials";#N/A,#N/A,TRUE,"Technology Summary Input";#N/A,#N/A,TRUE,"Mkt &amp; Sales Summary Input";#N/A,#N/A,TRUE,"Delivery Summary Input";#N/A,#N/A,TRUE,"Revenue Assump Input";#N/A,#N/A,TRUE,"Financial Summary"}</definedName>
    <definedName name="wrn.Redundant._.Equipment._.Option." hidden="1">{"pumps",#N/A,FALSE,"Option"}</definedName>
    <definedName name="wrn.REP50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2.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sidential." hidden="1">{"ECA Qtrs C",#N/A,TRUE,"ECA_Qtrs_C";"ECA Qtrs D",#N/A,TRUE,"ECA_Qtrs_D";"ECA Qtrs F",#N/A,TRUE,"ECA_Qtrs_F";"ECA Qtrs G",#N/A,TRUE,"ECA_Qtrs_G";"ECA SisterApt",#N/A,TRUE,"ECA_SisterApt";"ECA Nurses",#N/A,TRUE,"ECA_NursesHostel"}</definedName>
    <definedName name="wrn.S."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wrn.sihhi_ic." hidden="1">{#N/A,#N/A,FALSE,"sıh_iç_ihz";#N/A,#N/A,FALSE,"sıh_iç_er";#N/A,#N/A,FALSE,"sıh_iç_tut"}</definedName>
    <definedName name="wrn.sirnak._.imalat."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wrn.Site._.Report."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WRN.ŞLKDFS" hidden="1">{#N/A,#N/A,FALSE,"kal_iç_ihz";#N/A,#N/A,FALSE,"kal_iç_er";#N/A,#N/A,FALSE,"kal_iç_tut"}</definedName>
    <definedName name="wrn.STG._.BLDG._.ENCLOSURE." hidden="1">{"turbine",#N/A,FALSE,"Option"}</definedName>
    <definedName name="wrn.struckgi." hidden="1">{#N/A,#N/A,TRUE,"arnitower";#N/A,#N/A,TRUE,"arnigarage "}</definedName>
    <definedName name="wrn.Summary._.Report."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hings." hidden="1">{#N/A,#N/A,FALSE,"Bank Rec Cover Sheet";#N/A,#N/A,FALSE,"Bank Rec Details"}</definedName>
    <definedName name="wrn.Warrington._.Widnes._.QS._.Costs." hidden="1">{#N/A,#N/A,TRUE,"Cover";#N/A,#N/A,TRUE,"Conts";#N/A,#N/A,TRUE,"VOS";#N/A,#N/A,TRUE,"Warrington";#N/A,#N/A,TRUE,"Widnes"}</definedName>
    <definedName name="wrn.WHOUSE._.CT." hidden="1">{"WESTINGHOUSE",#N/A,FALSE,"Option"}</definedName>
    <definedName name="wrn.yağmursu_şebeke." hidden="1">{#N/A,#N/A,FALSE,"YAGSU_HAT_ICMAL";#N/A,#N/A,FALSE,"YAGMUR_236 (1)";#N/A,#N/A,FALSE,"YAGMUR_236 (2)";#N/A,#N/A,FALSE,"YAGMUR_238 (1)";#N/A,#N/A,FALSE,"YAGMUR_238 (2)";#N/A,#N/A,FALSE,"YAGMUR_244 (1)";#N/A,#N/A,FALSE,"YAGMUR_244 (2)";#N/A,#N/A,FALSE,"YAGMUR_245 (1)";#N/A,#N/A,FALSE,"YAGMUR_245 (2)";#N/A,#N/A,FALSE,"YAGMUR_246 (1)";#N/A,#N/A,FALSE,"YAGMUR_246 (2)"}</definedName>
    <definedName name="wrn.YAZ1." hidden="1">{#VALUE!,#N/A,FALSE,0;#N/A,#N/A,FALSE,0;#N/A,#N/A,FALSE,0;#N/A,#N/A,FALSE,0;#N/A,#N/A,FALSE,0;#N/A,#N/A,FALSE,0;#N/A,#N/A,FALSE,0;#N/A,#N/A,FALSE,0;#N/A,#N/A,FALSE,0;#N/A,#N/A,FALSE,0;#N/A,#N/A,FALSE,0;#N/A,#N/A,FALSE,0;#N/A,#N/A,FALSE,0;#N/A,#N/A,FALSE,0;#N/A,#N/A,FALSE,0;#N/A,#N/A,FALSE,0;#N/A,#N/A,FALSE,0;#N/A,#N/A,FALSE,0}</definedName>
    <definedName name="wrn.YAZICI." hidden="1">{#VALUE!,#N/A,FALSE,0;#N/A,#N/A,FALSE,0;#N/A,#N/A,FALSE,0;#N/A,#N/A,FALSE,0;#N/A,#N/A,FALSE,0;#N/A,#N/A,FALSE,0;#N/A,#N/A,FALSE,0;#N/A,#N/A,FALSE,0;#N/A,#N/A,FALSE,0;#N/A,#N/A,FALSE,0;#N/A,#N/A,FALSE,0;#N/A,#N/A,FALSE,0;#N/A,#N/A,FALSE,0;#N/A,#N/A,FALSE,0;#N/A,#N/A,FALSE,0;#N/A,#N/A,FALSE,0;#N/A,#N/A,FALSE,0;#N/A,#N/A,FALSE,0;#N/A,#N/A,FALSE,0;#N/A,#N/A,FALSE,0}</definedName>
    <definedName name="wrn.ку." hidden="1">{#N/A,#N/A,TRUE,"Лист2"}</definedName>
    <definedName name="ww" hidden="1">{#N/A,#N/A,FALSE,"SUBS";#N/A,#N/A,FALSE,"SUPERS";#N/A,#N/A,FALSE,"FINISHES";#N/A,#N/A,FALSE,"FITTINGS";#N/A,#N/A,FALSE,"SERVICES";#N/A,#N/A,FALSE,"SITEWORKS"}</definedName>
    <definedName name="www"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wwww" hidden="1">{"'Sheet1'!$A$1:$X$25"}</definedName>
    <definedName name="wwwwwww" hidden="1">#REF!</definedName>
    <definedName name="xc" hidden="1">{#N/A,#N/A,FALSE,"SumD";#N/A,#N/A,FALSE,"ElecD";#N/A,#N/A,FALSE,"MechD";#N/A,#N/A,FALSE,"GeotD";#N/A,#N/A,FALSE,"PrcsD";#N/A,#N/A,FALSE,"TunnD";#N/A,#N/A,FALSE,"CivlD";#N/A,#N/A,FALSE,"NtwkD";#N/A,#N/A,FALSE,"EstgD";#N/A,#N/A,FALSE,"PEngD"}</definedName>
    <definedName name="xls" hidden="1">{#N/A,#N/A,FALSE,"SumD";#N/A,#N/A,FALSE,"ElecD";#N/A,#N/A,FALSE,"MechD";#N/A,#N/A,FALSE,"GeotD";#N/A,#N/A,FALSE,"PrcsD";#N/A,#N/A,FALSE,"TunnD";#N/A,#N/A,FALSE,"CivlD";#N/A,#N/A,FALSE,"NtwkD";#N/A,#N/A,FALSE,"EstgD";#N/A,#N/A,FALSE,"PEngD"}</definedName>
    <definedName name="xls." hidden="1">{"'Break down'!$A$4"}</definedName>
    <definedName name="XX" hidden="1">'[29]INDIRECT COST'!#REF!</definedName>
    <definedName name="xxx" hidden="1">#REF!</definedName>
    <definedName name="xxxaa" hidden="1">{"Inflation-BaseYear",#N/A,FALSE,"Inputs"}</definedName>
    <definedName name="XXXX" hidden="1">'[29]INDIRECT COST'!#REF!</definedName>
    <definedName name="xxxxx" hidden="1">#REF!</definedName>
    <definedName name="XXXXXXXXXXXXX" hidden="1">#REF!</definedName>
    <definedName name="xyz"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y5k4664ke6" hidden="1">#REF!</definedName>
    <definedName name="y6gb5fr52eddf" hidden="1">#REF!</definedName>
    <definedName name="yapiimar" hidden="1">{#N/A,#N/A,FALSE,"ihz. icmal";#N/A,#N/A,FALSE,"avans";#N/A,#N/A,FALSE,"mal_FF_icm";#N/A,#N/A,FALSE,"fat_ihz";#N/A,#N/A,FALSE,"söz_fiy_fark";#N/A,#N/A,FALSE,"kap2"}</definedName>
    <definedName name="yas" hidden="1">#REF!</definedName>
    <definedName name="yasin" hidden="1">#REF!</definedName>
    <definedName name="yat" hidden="1">{#N/A,#N/A,FALSE,"Aging Summary";#N/A,#N/A,FALSE,"Ratio Analysis";#N/A,#N/A,FALSE,"Test 120 Day Accts";#N/A,#N/A,FALSE,"Tickmarks"}</definedName>
    <definedName name="Yeni"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YETYTY" hidden="1">{#VALUE!,#N/A,FALSE,0;#N/A,#N/A,FALSE,0;#N/A,#N/A,FALSE,0;#N/A,#N/A,FALSE,0;#N/A,#N/A,FALSE,0;#N/A,#N/A,FALSE,0;#N/A,#N/A,FALSE,0;#N/A,#N/A,FALSE,0;#N/A,#N/A,FALSE,0;#N/A,#N/A,FALSE,0;#N/A,#N/A,FALSE,0;#N/A,#N/A,FALSE,0}</definedName>
    <definedName name="yhn" hidden="1">{"taşkınsuyu1fiyat",#N/A,FALSE,"tsfiyat"}</definedName>
    <definedName name="yhyhy" hidden="1">#REF!</definedName>
    <definedName name="yıu" hidden="1">{#N/A,#N/A,FALSE,"imalat_kesif";#N/A,#N/A,FALSE,"imalat_seviye";#N/A,#N/A,FALSE,"141";#N/A,#N/A,FALSE,"142";#N/A,#N/A,FALSE,"143";#N/A,#N/A,FALSE,"144";#N/A,#N/A,FALSE,"145";#N/A,#N/A,FALSE,"146";#N/A,#N/A,FALSE,"147";#N/A,#N/A,FALSE,"148";#N/A,#N/A,FALSE,"149"}</definedName>
    <definedName name="YRE" hidden="1">{#N/A,#N/A,TRUE,"Prog. Overview Strategic Input";#N/A,#N/A,TRUE,"Program Overview Financials";#N/A,#N/A,TRUE,"Technology Summary Input";#N/A,#N/A,TRUE,"Mkt &amp; Sales Summary Input";#N/A,#N/A,TRUE,"Delivery Summary Input";#N/A,#N/A,TRUE,"Revenue Assump Input";#N/A,#N/A,TRUE,"Financial Summary"}</definedName>
    <definedName name="YRWS" hidden="1">{#N/A,#N/A,TRUE,"Prog. Overview Strategic Input";#N/A,#N/A,TRUE,"Program Overview Financials";#N/A,#N/A,TRUE,"Technology Summary Input";#N/A,#N/A,TRUE,"Mkt &amp; Sales Summary Input";#N/A,#N/A,TRUE,"Delivery Summary Input";#N/A,#N/A,TRUE,"Revenue Assump Input";#N/A,#N/A,TRUE,"Financial Summary"}</definedName>
    <definedName name="yu"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yui" hidden="1">{#N/A,#N/A,TRUE,"COVER";#N/A,#N/A,TRUE,"DETAILS";#N/A,#N/A,TRUE,"SUMMARY";#N/A,#N/A,TRUE,"EXP MON";#N/A,#N/A,TRUE,"APPENDIX A";#N/A,#N/A,TRUE,"APPENDIX B";#N/A,#N/A,TRUE,"APPENDIX C";#N/A,#N/A,TRUE,"APPENDIX D";#N/A,#N/A,TRUE,"APPENDIX E";#N/A,#N/A,TRUE,"APPENDIX F";#N/A,#N/A,TRUE,"APPENDIX G"}</definedName>
    <definedName name="yuı" hidden="1">{#N/A,#N/A,FALSE,"avans";#N/A,#N/A,FALSE,"teminat_mektubu";#N/A,#N/A,FALSE,"ihz. icmal";#N/A,#N/A,FALSE,"söz_fiy_fark";#N/A,#N/A,FALSE,"kap2";#N/A,#N/A,FALSE,"mal_FF_icm";#N/A,#N/A,FALSE,"kap1"}</definedName>
    <definedName name="yuıı" hidden="1">{#N/A,#N/A,FALSE,"kal_iç_ihz";#N/A,#N/A,FALSE,"kal_iç_er";#N/A,#N/A,FALSE,"kal_iç_tut"}</definedName>
    <definedName name="yuıu"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yutyuyuıyu" hidden="1">{#VALUE!,#N/A,FALSE,0;#N/A,#N/A,FALSE,0;#N/A,#N/A,FALSE,0;#N/A,#N/A,FALSE,0;#N/A,#N/A,FALSE,0;#N/A,#N/A,FALSE,0;#N/A,#N/A,FALSE,0;#N/A,#N/A,FALSE,0;#N/A,#N/A,FALSE,0;#N/A,#N/A,FALSE,0;#N/A,#N/A,FALSE,0;#N/A,#N/A,FALSE,0}</definedName>
    <definedName name="yuu" hidden="1">{#N/A,#N/A,FALSE,"kal_iç_ihz";#N/A,#N/A,FALSE,"kal_iç_er";#N/A,#N/A,FALSE,"kal_iç_tut"}</definedName>
    <definedName name="yuuıı" hidden="1">{#N/A,#N/A,FALSE,"kal_iç_ihz";#N/A,#N/A,FALSE,"kal_iç_er";#N/A,#N/A,FALSE,"kal_iç_tut"}</definedName>
    <definedName name="yuuy" hidden="1">{#N/A,#N/A,FALSE,"maff_h1";#N/A,#N/A,FALSE,"maff_h2";#N/A,#N/A,FALSE,"maff_h3";#N/A,#N/A,FALSE,"maff_h4";#N/A,#N/A,FALSE,"maff_h5";#N/A,#N/A,FALSE,"maff_h6";#N/A,#N/A,FALSE,"maff_h7"}</definedName>
    <definedName name="yy" hidden="1">{#N/A,#N/A,TRUE,"TOC";#N/A,#N/A,TRUE,"summ";#N/A,#N/A,TRUE,"Ownership";#N/A,#N/A,TRUE,"FCF";#N/A,#N/A,TRUE,"FCFcorr";#N/A,#N/A,TRUE,"calculat (2)";#N/A,#N/A,TRUE,"calculat-trans";#N/A,#N/A,TRUE,"P&amp;L";#N/A,#N/A,TRUE,"CSP&amp;L";#N/A,#N/A,TRUE,"BS_EC";#N/A,#N/A,TRUE,"CSBS_EC";#N/A,#N/A,TRUE,"Ratios (2)";#N/A,#N/A,TRUE,"summary";#N/A,#N/A,TRUE,"sales";#N/A,#N/A,TRUE,"Capex";#N/A,#N/A,TRUE,"detail (2)";#N/A,#N/A,TRUE,"Loans";#N/A,#N/A,TRUE,"wacc";#N/A,#N/A,TRUE,"R(f)POL";#N/A,#N/A,TRUE,"contr";#N/A,#N/A,TRUE,"P&amp;Lcorr";#N/A,#N/A,TRUE,"CSP&amp;Lcorr";#N/A,#N/A,TRUE,"BScorr";#N/A,#N/A,TRUE,"CSBScorr";#N/A,#N/A,TRUE,"Cashflowcorr";#N/A,#N/A,TRUE,"Ratios-forecastcorr";#N/A,#N/A,TRUE,"salescorr";#N/A,#N/A,TRUE,"detail (2)corr";#N/A,#N/A,TRUE,"Capexcorr";#N/A,#N/A,TRUE,"fixed assetscorr";#N/A,#N/A,TRUE,"WCcorr";#N/A,#N/A,TRUE,"Debtcorr";#N/A,#N/A,TRUE,"wacccorr";#N/A,#N/A,TRUE,"GLC market";#N/A,#N/A,TRUE,"Ratios_GLC (2)";#N/A,#N/A,TRUE,"GLCPL";#N/A,#N/A,TRUE,"GLC_BS";#N/A,#N/A,TRUE,"Trans";#N/A,#N/A,TRUE,"fin_stat"}</definedName>
    <definedName name="yyu" hidden="1">{#N/A,#N/A,FALSE,"maff_h1";#N/A,#N/A,FALSE,"maff_h2";#N/A,#N/A,FALSE,"maff_h3";#N/A,#N/A,FALSE,"maff_h4";#N/A,#N/A,FALSE,"maff_h5";#N/A,#N/A,FALSE,"maff_h6";#N/A,#N/A,FALSE,"maff_h7"}</definedName>
    <definedName name="yyuı"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yyy" hidden="1">#REF!</definedName>
    <definedName name="z"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Z_00F33AC1_9115_11D7_827F_00104BBA10B0_.wvu.Cols" hidden="1">#REF!,#REF!,#REF!</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30FEE15E_D26F_11D4_A6F7_00508B6A7686_.wvu.FilterData" hidden="1">#REF!</definedName>
    <definedName name="Z_30FEE15E_D26F_11D4_A6F7_00508B6A7686_.wvu.PrintArea" hidden="1">#REF!</definedName>
    <definedName name="Z_30FEE15E_D26F_11D4_A6F7_00508B6A7686_.wvu.PrintTitles" hidden="1">#REF!</definedName>
    <definedName name="Z_30FEE15E_D26F_11D4_A6F7_00508B6A7686_.wvu.Rows" hidden="1">#REF!</definedName>
    <definedName name="Z_3F2D3702_5C5D_4EF2_A404_F2A88AB2D490_.wvu.Cols" hidden="1">'[22]COST-TZ'!#REF!,'[22]COST-TZ'!$B$1:$B$65536</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6168485_6886_4592_BB13_07B9E683E6FB_.wvu.Cols" hidden="1">#REF!</definedName>
    <definedName name="Z_A6168485_6886_4592_BB13_07B9E683E6FB_.wvu.FilterData" hidden="1">#REF!</definedName>
    <definedName name="Z_A6168485_6886_4592_BB13_07B9E683E6FB_.wvu.PrintArea" hidden="1">#REF!</definedName>
    <definedName name="Z_A6168485_6886_4592_BB13_07B9E683E6FB_.wvu.PrintTitles" hidden="1">#REF!</definedName>
    <definedName name="Z_A6168485_6886_4592_BB13_07B9E683E6FB_.wvu.Rows" hidden="1">#REF!,#REF!,#REF!,#REF!,#REF!</definedName>
    <definedName name="Z_AB45FFAE_19AD_47F2_A68A_497CFA02F912_.wvu.Rows" hidden="1">#REF!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0FC81D9_872A_11D6_B808_0010DC239F6A_.wvu.Cols" hidden="1">#REF!</definedName>
    <definedName name="Z_D0FC81D9_872A_11D6_B808_0010DC239F6A_.wvu.FilterData" hidden="1">#REF!</definedName>
    <definedName name="Z_D0FC81D9_872A_11D6_B808_0010DC239F6A_.wvu.PrintArea" hidden="1">#REF!</definedName>
    <definedName name="Z_D0FC81D9_872A_11D6_B808_0010DC239F6A_.wvu.PrintTitles" hidden="1">#REF!</definedName>
    <definedName name="Z_D0FC81D9_872A_11D6_B808_0010DC239F6A_.wvu.Rows" hidden="1">#REF!,#REF!,#REF!,#REF!,#REF!</definedName>
    <definedName name="Z_D1F2B56D_1E58_4BCA_92CD_48826E79E65F_.wvu.Col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Z_FA0D2A17_1C02_11D8_848D_00021BF19BDB_.wvu.FilterData" hidden="1">#REF!</definedName>
    <definedName name="zkm"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zse" hidden="1">{#N/A,#N/A,FALSE,"SumG";#N/A,#N/A,FALSE,"ElecG";#N/A,#N/A,FALSE,"MechG";#N/A,#N/A,FALSE,"GeotG";#N/A,#N/A,FALSE,"PrcsG";#N/A,#N/A,FALSE,"TunnG";#N/A,#N/A,FALSE,"CivlG";#N/A,#N/A,FALSE,"NtwkG";#N/A,#N/A,FALSE,"EstgG";#N/A,#N/A,FALSE,"PEngG"}</definedName>
    <definedName name="ZX"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zxc"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zz" hidden="1">{#N/A,#N/A,FALSE,"SumD";#N/A,#N/A,FALSE,"ElecD";#N/A,#N/A,FALSE,"MechD";#N/A,#N/A,FALSE,"GeotD";#N/A,#N/A,FALSE,"PrcsD";#N/A,#N/A,FALSE,"TunnD";#N/A,#N/A,FALSE,"CivlD";#N/A,#N/A,FALSE,"NtwkD";#N/A,#N/A,FALSE,"EstgD";#N/A,#N/A,FALSE,"PEngD"}</definedName>
    <definedName name="zzz" hidden="1">{#N/A,#N/A,TRUE,"COVER";#N/A,#N/A,TRUE,"DETAILS";#N/A,#N/A,TRUE,"SUMMARY";#N/A,#N/A,TRUE,"EXP MON";#N/A,#N/A,TRUE,"APPENDIX A";#N/A,#N/A,TRUE,"APPENDIX B";#N/A,#N/A,TRUE,"APPENDIX C";#N/A,#N/A,TRUE,"APPENDIX D";#N/A,#N/A,TRUE,"APPENDIX E";#N/A,#N/A,TRUE,"APPENDIX F";#N/A,#N/A,TRUE,"APPENDIX G"}</definedName>
    <definedName name="zzzz" hidden="1">'[8] N Finansal Eğri'!#REF!</definedName>
    <definedName name="zzzzzz" hidden="1">{#N/A,#N/A,TRUE,"COVER";#N/A,#N/A,TRUE,"DETAILS";#N/A,#N/A,TRUE,"SUMMARY";#N/A,#N/A,TRUE,"EXP MON";#N/A,#N/A,TRUE,"APPENDIX A";#N/A,#N/A,TRUE,"APPENDIX B";#N/A,#N/A,TRUE,"APPENDIX C";#N/A,#N/A,TRUE,"APPENDIX D";#N/A,#N/A,TRUE,"APPENDIX E";#N/A,#N/A,TRUE,"APPENDIX F";#N/A,#N/A,TRUE,"APPENDIX G"}</definedName>
    <definedName name="zzzzzzzzzzz" hidden="1">#REF!</definedName>
    <definedName name="а" hidden="1">{"'РП (2)'!$A$5:$S$150"}</definedName>
    <definedName name="ааааа" hidden="1">{"'РП (2)'!$A$5:$S$150"}</definedName>
    <definedName name="аааааааааааааааааааааа" hidden="1">{"'РП (2)'!$A$5:$S$150"}</definedName>
    <definedName name="аааааааааааааааввввввввввввв" hidden="1">{"'РП (2)'!$A$5:$S$150"}</definedName>
    <definedName name="абакан" hidden="1">{"'РП (2)'!$A$5:$S$150"}</definedName>
    <definedName name="аж" hidden="1">{"'РП (2)'!$A$5:$S$150"}</definedName>
    <definedName name="алормж" hidden="1">{"'РП (2)'!$A$5:$S$150"}</definedName>
    <definedName name="ан" hidden="1">{"'РП (2)'!$A$5:$S$150"}</definedName>
    <definedName name="ап" hidden="1">{"'РП (2)'!$A$5:$S$150"}</definedName>
    <definedName name="апрель_" hidden="1">{"'РП (2)'!$A$5:$S$150"}</definedName>
    <definedName name="ар" hidden="1">{"'РП (2)'!$A$5:$S$150"}</definedName>
    <definedName name="ар_ставка_офис" hidden="1">{"Inflation-BaseYear",#N/A,FALSE,"Inputs"}</definedName>
    <definedName name="арарарарра" hidden="1">{"'РП (2)'!$A$5:$S$150"}</definedName>
    <definedName name="арложлд" hidden="1">{"'РП (2)'!$A$5:$S$150"}</definedName>
    <definedName name="арыщдр" hidden="1">{"'РП (2)'!$A$5:$S$150"}</definedName>
    <definedName name="бб" hidden="1">{"'РП (2)'!$A$5:$S$150"}</definedName>
    <definedName name="бббб" hidden="1">{"'РП (2)'!$A$5:$S$150"}</definedName>
    <definedName name="ббббб" hidden="1">{"'РП (2)'!$A$5:$S$150"}</definedName>
    <definedName name="бббббб" hidden="1">{"'РП (2)'!$A$5:$S$150"}</definedName>
    <definedName name="бббббббб" hidden="1">{"'РП (2)'!$A$5:$S$150"}</definedName>
    <definedName name="ббббббббббббб" hidden="1">{"'РП (2)'!$A$5:$S$150"}</definedName>
    <definedName name="ббббббббббббббб" hidden="1">{"'РП (2)'!$A$5:$S$150"}</definedName>
    <definedName name="ббббббббббббббббббб" hidden="1">{"'РП (2)'!$A$5:$S$150"}</definedName>
    <definedName name="бббббббююю" hidden="1">{"'РП (2)'!$A$5:$S$150"}</definedName>
    <definedName name="бер" hidden="1">{"'РП (2)'!$A$5:$S$150"}</definedName>
    <definedName name="береза" hidden="1">{"'РП (2)'!$A$5:$S$150"}</definedName>
    <definedName name="Бор" hidden="1">{"'РП (2)'!$A$5:$S$150"}</definedName>
    <definedName name="Бородино" hidden="1">{"'РП (2)'!$A$5:$S$150"}</definedName>
    <definedName name="БТ" hidden="1">{"'РП (2)'!$A$5:$S$150"}</definedName>
    <definedName name="бю." hidden="1">{"'РП (2)'!$A$5:$S$150"}</definedName>
    <definedName name="бюджет" hidden="1">{"'РП (2)'!$A$5:$S$150"}</definedName>
    <definedName name="Бюджет1" hidden="1">{"'РП (2)'!$A$5:$S$150"}</definedName>
    <definedName name="Бюджет2" hidden="1">{"'РП (2)'!$A$5:$S$150"}</definedName>
    <definedName name="бюджетик" hidden="1">{"'РП (2)'!$A$5:$S$150"}</definedName>
    <definedName name="вадло" hidden="1">{"'РП (2)'!$A$5:$S$150"}</definedName>
    <definedName name="Вариант3" hidden="1">{"'РП (2)'!$A$5:$S$150"}</definedName>
    <definedName name="ваф" hidden="1">{"'РП (2)'!$A$5:$S$150"}</definedName>
    <definedName name="вввввввввввввввввввв" hidden="1">{"'РП (2)'!$A$5:$S$150"}</definedName>
    <definedName name="вера" hidden="1">{"'РП (2)'!$A$5:$S$150"}</definedName>
    <definedName name="г" hidden="1">{"'РП (2)'!$A$5:$S$150"}</definedName>
    <definedName name="гггг" hidden="1">{"'РП (2)'!$A$5:$S$150"}</definedName>
    <definedName name="гггггггггггггггг" hidden="1">{"'РП (2)'!$A$5:$S$150"}</definedName>
    <definedName name="ГМНУ" hidden="1">{"'РП (2)'!$A$5:$S$150"}</definedName>
    <definedName name="го" hidden="1">{"'РП (2)'!$A$5:$S$150"}</definedName>
    <definedName name="год" hidden="1">{#N/A,#N/A,FALSE,"Расчет вспомогательных"}</definedName>
    <definedName name="дд" hidden="1">{"'РП (2)'!$A$5:$S$150"}</definedName>
    <definedName name="ддд" hidden="1">{"'РП (2)'!$A$5:$S$150"}</definedName>
    <definedName name="ддддд" hidden="1">{"'РП (2)'!$A$5:$S$150"}</definedName>
    <definedName name="дддддд" hidden="1">{"'РП (2)'!$A$5:$S$150"}</definedName>
    <definedName name="дддддддддд" hidden="1">{"'РП (2)'!$A$5:$S$150"}</definedName>
    <definedName name="дек" hidden="1">{#N/A,#N/A,FALSE,"Расчет вспомогательных"}</definedName>
    <definedName name="дло" hidden="1">{"'РП (2)'!$A$5:$S$150"}</definedName>
    <definedName name="длошсмидш" hidden="1">{"'РП (2)'!$A$5:$S$150"}</definedName>
    <definedName name="длэз" hidden="1">{"'РП (2)'!$A$5:$S$150"}</definedName>
    <definedName name="до" hidden="1">#REF!</definedName>
    <definedName name="дрлж" hidden="1">{"'РП (2)'!$A$5:$S$150"}</definedName>
    <definedName name="дублер" hidden="1">#REF!</definedName>
    <definedName name="е" hidden="1">{"'РП (2)'!$A$5:$S$150"}</definedName>
    <definedName name="ее" hidden="1">{"'РП (2)'!$A$5:$S$150"}</definedName>
    <definedName name="ееееееееееееееее" hidden="1">{"'РП (2)'!$A$5:$S$150"}</definedName>
    <definedName name="ек" hidden="1">{"'РП (2)'!$A$5:$S$150"}</definedName>
    <definedName name="екн" hidden="1">{"'РП (2)'!$A$5:$S$150"}</definedName>
    <definedName name="ен" hidden="1">#REF!</definedName>
    <definedName name="ж" hidden="1">{"glc1",#N/A,FALSE,"GLC";"glc2",#N/A,FALSE,"GLC";"glc3",#N/A,FALSE,"GLC";"glc4",#N/A,FALSE,"GLC";"glc5",#N/A,FALSE,"GLC"}</definedName>
    <definedName name="жд" hidden="1">{"'РП (2)'!$A$5:$S$150"}</definedName>
    <definedName name="жж" hidden="1">{"'РП (2)'!$A$5:$S$150"}</definedName>
    <definedName name="жжжжж" hidden="1">{"'РП (2)'!$A$5:$S$150"}</definedName>
    <definedName name="жжжжз" hidden="1">{"'РП (2)'!$A$5:$S$150"}</definedName>
    <definedName name="жэзщшгн" hidden="1">{"'РП (2)'!$A$5:$S$150"}</definedName>
    <definedName name="здздздзд" hidden="1">{"'РП (2)'!$A$5:$S$150"}</definedName>
    <definedName name="зззз" hidden="1">{"'РП (2)'!$A$5:$S$150"}</definedName>
    <definedName name="ззззззззззззз" hidden="1">{"'РП (2)'!$A$5:$S$150"}</definedName>
    <definedName name="ззззш" hidden="1">{"'РП (2)'!$A$5:$S$150"}</definedName>
    <definedName name="ззщзззщзщ" hidden="1">{"'РП (2)'!$A$5:$S$150"}</definedName>
    <definedName name="зш" hidden="1">{"'РП (2)'!$A$5:$S$150"}</definedName>
    <definedName name="зщш" hidden="1">{"'РП (2)'!$A$5:$S$150"}</definedName>
    <definedName name="зщщщ" hidden="1">{"'РП (2)'!$A$5:$S$150"}</definedName>
    <definedName name="ииии" hidden="1">{"'РП (2)'!$A$5:$S$150"}</definedName>
    <definedName name="иииииииииииииииииииии" hidden="1">{"'РП (2)'!$A$5:$S$150"}</definedName>
    <definedName name="иииииииииимммммммммм" hidden="1">{"'РП (2)'!$A$5:$S$150"}</definedName>
    <definedName name="иииитт" hidden="1">{"'РП (2)'!$A$5:$S$150"}</definedName>
    <definedName name="ииимм" hidden="1">{"'РП (2)'!$A$5:$S$150"}</definedName>
    <definedName name="Исполнение" hidden="1">{"'РП (2)'!$A$5:$S$150"}</definedName>
    <definedName name="ить" hidden="1">{"'РП (2)'!$A$5:$S$150"}</definedName>
    <definedName name="июль3" hidden="1">{"'РП (2)'!$A$5:$S$150"}</definedName>
    <definedName name="ййййй" hidden="1">{"'РП (2)'!$A$5:$S$150"}</definedName>
    <definedName name="ййййййй" hidden="1">{"'РП (2)'!$A$5:$S$150"}</definedName>
    <definedName name="ййййййййййййй" hidden="1">{"'РП (2)'!$A$5:$S$150"}</definedName>
    <definedName name="кекекеек" hidden="1">{"konoplin - Личное представление",#N/A,TRUE,"ФинПлан_1кв";"konoplin - Личное представление",#N/A,TRUE,"ФинПлан_2кв"}</definedName>
    <definedName name="кк" hidden="1">{"'РП (2)'!$A$5:$S$150"}</definedName>
    <definedName name="ккккк" hidden="1">{"'РП (2)'!$A$5:$S$150"}</definedName>
    <definedName name="кккккккккккк" hidden="1">{"'РП (2)'!$A$5:$S$150"}</definedName>
    <definedName name="ко" hidden="1">{"'РП (2)'!$A$5:$S$150"}</definedName>
    <definedName name="козёл" hidden="1">{"'РП (2)'!$A$5:$S$150"}</definedName>
    <definedName name="конф" hidden="1">{"'РП (2)'!$A$5:$S$150"}</definedName>
    <definedName name="копия" hidden="1">{"'РП (2)'!$A$5:$S$150"}</definedName>
    <definedName name="КРАСНОЯРСК" hidden="1">{"'РП (2)'!$A$5:$S$150"}</definedName>
    <definedName name="лб" hidden="1">{"'РП (2)'!$A$5:$S$150"}</definedName>
    <definedName name="лдж" hidden="1">{"'РП (2)'!$A$5:$S$150"}</definedName>
    <definedName name="лена" hidden="1">{"'РП (2)'!$A$5:$S$150"}</definedName>
    <definedName name="ленинград" hidden="1">{"'РП (2)'!$A$5:$S$150"}</definedName>
    <definedName name="ленинск" hidden="1">{"'РП (2)'!$A$5:$S$150"}</definedName>
    <definedName name="ллллллллллллллллллллллл" hidden="1">{"'РП (2)'!$A$5:$S$150"}</definedName>
    <definedName name="ллллт" hidden="1">{"'РП (2)'!$A$5:$S$150"}</definedName>
    <definedName name="лн" hidden="1">{"'РП (2)'!$A$5:$S$150"}</definedName>
    <definedName name="ло" hidden="1">{"'РП (2)'!$A$5:$S$150"}</definedName>
    <definedName name="лол" hidden="1">{"'РП (2)'!$A$5:$S$150"}</definedName>
    <definedName name="лор" hidden="1">{"'РП (2)'!$A$5:$S$150"}</definedName>
    <definedName name="лр" hidden="1">{"'РП (2)'!$A$5:$S$150"}</definedName>
    <definedName name="мм" hidden="1">{"'РП (2)'!$A$5:$S$150"}</definedName>
    <definedName name="мммм" hidden="1">{"'РП (2)'!$A$5:$S$150"}</definedName>
    <definedName name="мммммммммммммммммммм" hidden="1">{"'РП (2)'!$A$5:$S$150"}</definedName>
    <definedName name="ммммммммммммммммммммммммм" hidden="1">{"'РП (2)'!$A$5:$S$150"}</definedName>
    <definedName name="москва" hidden="1">{"'РП (2)'!$A$5:$S$150"}</definedName>
    <definedName name="мы" hidden="1">{"'РП (2)'!$A$5:$S$150"}</definedName>
    <definedName name="н" hidden="1">{"'РП (2)'!$A$5:$S$150"}</definedName>
    <definedName name="Назарово" hidden="1">{"'РП (2)'!$A$5:$S$150"}</definedName>
    <definedName name="Назарово_1151" hidden="1">{"'РП (2)'!$A$5:$S$150"}</definedName>
    <definedName name="назаровский" hidden="1">{"'РП (2)'!$A$5:$S$150"}</definedName>
    <definedName name="нарастание" hidden="1">{"'РП (2)'!$A$5:$S$150"}</definedName>
    <definedName name="нет" hidden="1">{"'РП (2)'!$A$5:$S$150"}</definedName>
    <definedName name="нк" hidden="1">{"'РП (2)'!$A$5:$S$150"}</definedName>
    <definedName name="нннннннннннн" hidden="1">{"'РП (2)'!$A$5:$S$150"}</definedName>
    <definedName name="_xlnm.Print_Area" localSheetId="1">'Приложение №4 ПСДЦ'!$A$1:$K$2414</definedName>
    <definedName name="_xlnm.Print_Area" localSheetId="0">'ПСДЦ Генподряд пример'!$A$1:$H$37</definedName>
    <definedName name="Общеж." hidden="1">{"'РП (2)'!$A$5:$S$150"}</definedName>
    <definedName name="оолдж" hidden="1">{"'РП (2)'!$A$5:$S$150"}</definedName>
    <definedName name="ооод" hidden="1">{"'РП (2)'!$A$5:$S$150"}</definedName>
    <definedName name="ооож" hidden="1">{"'РП (2)'!$A$5:$S$150"}</definedName>
    <definedName name="оооо" hidden="1">{"'РП (2)'!$A$5:$S$150"}</definedName>
    <definedName name="ооооооооо" hidden="1">{"'РП (2)'!$A$5:$S$150"}</definedName>
    <definedName name="оооооооооооооооооо" hidden="1">{"'РП (2)'!$A$5:$S$150"}</definedName>
    <definedName name="оооэхз" hidden="1">{"'РП (2)'!$A$5:$S$150"}</definedName>
    <definedName name="ор" hidden="1">{"'РП (2)'!$A$5:$S$150"}</definedName>
    <definedName name="отчет" hidden="1">{#N/A,#N/A,FALSE,"Расчет вспомогательных"}</definedName>
    <definedName name="оштлош" hidden="1">{"'РП (2)'!$A$5:$S$150"}</definedName>
    <definedName name="ощлщл" hidden="1">{"'РП (2)'!$A$5:$S$150"}</definedName>
    <definedName name="п" hidden="1">{"'РП (2)'!$A$5:$S$150"}</definedName>
    <definedName name="па" hidden="1">{"'РП (2)'!$A$5:$S$150"}</definedName>
    <definedName name="пе" hidden="1">{"'РП (2)'!$A$5:$S$150"}</definedName>
    <definedName name="пппп" hidden="1">{"'РП (2)'!$A$5:$S$150"}</definedName>
    <definedName name="ппппппп" hidden="1">{#N/A,#N/A,FALSE,"Aging Summary";#N/A,#N/A,FALSE,"Ratio Analysis";#N/A,#N/A,FALSE,"Test 120 Day Accts";#N/A,#N/A,FALSE,"Tickmarks"}</definedName>
    <definedName name="пппппппппппппппппппппппп" hidden="1">{"'РП (2)'!$A$5:$S$150"}</definedName>
    <definedName name="прибыль" hidden="1">{"'РП (2)'!$A$5:$S$150"}</definedName>
    <definedName name="про" hidden="1">{"'РП (2)'!$A$5:$S$150"}</definedName>
    <definedName name="Проект3" hidden="1">{#N/A,#N/A,FALSE,"Расчет вспомогательных"}</definedName>
    <definedName name="пром" hidden="1">{"'РП (2)'!$A$5:$S$150"}</definedName>
    <definedName name="пту1" hidden="1">{"'РП (2)'!$A$5:$S$150"}</definedName>
    <definedName name="пыпыппывапа" hidden="1">#REF!,#REF!,#REF!</definedName>
    <definedName name="ПЭБ" hidden="1">{"'РП (2)'!$A$5:$S$150"}</definedName>
    <definedName name="Рабочие" hidden="1">{"'РП (2)'!$A$5:$S$150"}</definedName>
    <definedName name="равропаоьрп" hidden="1">{"konoplin - Личное представление",#N/A,TRUE,"ФинПлан_1кв";"konoplin - Личное представление",#N/A,TRUE,"ФинПлан_2кв"}</definedName>
    <definedName name="разные" hidden="1">{#N/A,#N/A,FALSE,"Aging Summary";#N/A,#N/A,FALSE,"Ratio Analysis";#N/A,#N/A,FALSE,"Test 120 Day Accts";#N/A,#N/A,FALSE,"Tickmarks"}</definedName>
    <definedName name="расч2002" hidden="1">{#N/A,#N/A,FALSE,"Расчет вспомогательных"}</definedName>
    <definedName name="расчет" hidden="1">{"'РП (2)'!$A$5:$S$150"}</definedName>
    <definedName name="рл" hidden="1">{"'РП (2)'!$A$5:$S$150"}</definedName>
    <definedName name="рол" hidden="1">{"'РП (2)'!$A$5:$S$150"}</definedName>
    <definedName name="ролдж" hidden="1">{"'РП (2)'!$A$5:$S$150"}</definedName>
    <definedName name="рп" hidden="1">{"'РП (2)'!$A$5:$S$150"}</definedName>
    <definedName name="рпо" hidden="1">{"'РП (2)'!$A$5:$S$150"}</definedName>
    <definedName name="рр" hidden="1">{"'РП (2)'!$A$5:$S$150"}</definedName>
    <definedName name="рролдж" hidden="1">{"'РП (2)'!$A$5:$S$150"}</definedName>
    <definedName name="рроророророр" hidden="1">{"'РП (2)'!$A$5:$S$150"}</definedName>
    <definedName name="ррр" hidden="1">{"'РП (2)'!$A$5:$S$150"}</definedName>
    <definedName name="рррр" hidden="1">{"'РП (2)'!$A$5:$S$150"}</definedName>
    <definedName name="ррррр" hidden="1">{"'РП (2)'!$A$5:$S$150"}</definedName>
    <definedName name="ррррррр" hidden="1">{"'РП (2)'!$A$5:$S$150"}</definedName>
    <definedName name="рррррррр" hidden="1">{"'РП (2)'!$A$5:$S$150"}</definedName>
    <definedName name="ррррррррррррррр" hidden="1">{"'РП (2)'!$A$5:$S$150"}</definedName>
    <definedName name="руков" hidden="1">{"'РП (2)'!$A$5:$S$150"}</definedName>
    <definedName name="СНП" hidden="1">#REF!</definedName>
    <definedName name="совм" hidden="1">{"'РП (2)'!$A$5:$S$150"}</definedName>
    <definedName name="сссссс" hidden="1">{"'РП (2)'!$A$5:$S$150"}</definedName>
    <definedName name="сссссссссссммммммммммм" hidden="1">{"'РП (2)'!$A$5:$S$150"}</definedName>
    <definedName name="сссссссссссссс" hidden="1">{"'РП (2)'!$A$5:$S$150"}</definedName>
    <definedName name="сссссссссссссссссссссс" hidden="1">{"'РП (2)'!$A$5:$S$150"}</definedName>
    <definedName name="тмт" hidden="1">{"'РП (2)'!$A$5:$S$150"}</definedName>
    <definedName name="томск" hidden="1">{"'РП (2)'!$A$5:$S$150"}</definedName>
    <definedName name="тттт" hidden="1">{"'РП (2)'!$A$5:$S$150"}</definedName>
    <definedName name="тттттт" hidden="1">{"'РП (2)'!$A$5:$S$150"}</definedName>
    <definedName name="ттттттттттттт" hidden="1">{"'РП (2)'!$A$5:$S$150"}</definedName>
    <definedName name="тттттттттттттттттттттт" hidden="1">{"'РП (2)'!$A$5:$S$150"}</definedName>
    <definedName name="тьб" hidden="1">{"'РП (2)'!$A$5:$S$150"}</definedName>
    <definedName name="тьтьтьтьт" hidden="1">{"'РП (2)'!$A$5:$S$150"}</definedName>
    <definedName name="тьтьтььтм" hidden="1">{"'РП (2)'!$A$5:$S$150"}</definedName>
    <definedName name="тэп" hidden="1">{"'РП (2)'!$A$5:$S$150"}</definedName>
    <definedName name="уу" hidden="1">{"'РП (2)'!$A$5:$S$150"}</definedName>
    <definedName name="уууууу" hidden="1">{"'РП (2)'!$A$5:$S$150"}</definedName>
    <definedName name="ууууууууууууу" hidden="1">{"'РП (2)'!$A$5:$S$150"}</definedName>
    <definedName name="фв" hidden="1">{"'РП (2)'!$A$5:$S$150"}</definedName>
    <definedName name="ФинПланФакт" hidden="1">{"konoplin - Личное представление",#N/A,TRUE,"ФинПлан_1кв";"konoplin - Личное представление",#N/A,TRUE,"ФинПлан_2кв"}</definedName>
    <definedName name="ффффффффффффф" hidden="1">{"'РП (2)'!$A$5:$S$150"}</definedName>
    <definedName name="фц" hidden="1">{"'РП (2)'!$A$5:$S$150"}</definedName>
    <definedName name="фы" hidden="1">'[24]Finansal tamamlanma Eğrisi'!#REF!</definedName>
    <definedName name="ххх_" hidden="1">{"'РП (2)'!$A$5:$S$150"}</definedName>
    <definedName name="ххххх" hidden="1">{"'РП (2)'!$A$5:$S$150"}</definedName>
    <definedName name="ххххххх" hidden="1">{"'РП (2)'!$A$5:$S$150"}</definedName>
    <definedName name="хххххххххххххххххххх" hidden="1">{"'РП (2)'!$A$5:$S$150"}</definedName>
    <definedName name="це" hidden="1">{"'РП (2)'!$A$5:$S$150"}</definedName>
    <definedName name="цк" hidden="1">{"'РП (2)'!$A$5:$S$150"}</definedName>
    <definedName name="цф" hidden="1">{"'РП (2)'!$A$5:$S$150"}</definedName>
    <definedName name="цц" hidden="1">{"'РП (2)'!$A$5:$S$150"}</definedName>
    <definedName name="ццццц" hidden="1">{"'РП (2)'!$A$5:$S$150"}</definedName>
    <definedName name="цццццц" hidden="1">{"'РП (2)'!$A$5:$S$150"}</definedName>
    <definedName name="ццццццццццццццццц" hidden="1">{"'РП (2)'!$A$5:$S$150"}</definedName>
    <definedName name="ч" hidden="1">{"'РП (2)'!$A$5:$S$150"}</definedName>
    <definedName name="Численность" hidden="1">{"'РП (2)'!$A$5:$S$150"}</definedName>
    <definedName name="чт" hidden="1">{"'РП (2)'!$A$5:$S$150"}</definedName>
    <definedName name="чч" hidden="1">{"'РП (2)'!$A$5:$S$150"}</definedName>
    <definedName name="ччч" hidden="1">{"'РП (2)'!$A$5:$S$150"}</definedName>
    <definedName name="чччч" hidden="1">{"'РП (2)'!$A$5:$S$150"}</definedName>
    <definedName name="ччччччч" hidden="1">{"'РП (2)'!$A$5:$S$150"}</definedName>
    <definedName name="ччччччччччччччч" hidden="1">{"'РП (2)'!$A$5:$S$150"}</definedName>
    <definedName name="чччччччччччччччччч" hidden="1">{"'РП (2)'!$A$5:$S$150"}</definedName>
    <definedName name="ш" hidden="1">{"'РП (2)'!$A$5:$S$150"}</definedName>
    <definedName name="шгзлхз" hidden="1">{"'РП (2)'!$A$5:$S$150"}</definedName>
    <definedName name="шгзщш" hidden="1">{"'РП (2)'!$A$5:$S$150"}</definedName>
    <definedName name="шгн" hidden="1">{"'РП (2)'!$A$5:$S$150"}</definedName>
    <definedName name="шгшгшг" hidden="1">{"'РП (2)'!$A$5:$S$150"}</definedName>
    <definedName name="шн" hidden="1">{"'РП (2)'!$A$5:$S$150"}</definedName>
    <definedName name="шшрш" hidden="1">{"'РП (2)'!$A$5:$S$150"}</definedName>
    <definedName name="шшшшш" hidden="1">{"'РП (2)'!$A$5:$S$150"}</definedName>
    <definedName name="шшшшшшшшшшшшшш" hidden="1">{"'РП (2)'!$A$5:$S$150"}</definedName>
    <definedName name="щ" hidden="1">{"'РП (2)'!$A$5:$S$150"}</definedName>
    <definedName name="щр" hidden="1">{"'РП (2)'!$A$5:$S$150"}</definedName>
    <definedName name="щшоджл" hidden="1">{"'РП (2)'!$A$5:$S$150"}</definedName>
    <definedName name="щщ" hidden="1">{"'РП (2)'!$A$5:$S$150"}</definedName>
    <definedName name="щщощщ" hidden="1">{"'РП (2)'!$A$5:$S$150"}</definedName>
    <definedName name="щщщщщ" hidden="1">{"'РП (2)'!$A$5:$S$150"}</definedName>
    <definedName name="щщщщщщщщщщщщ" hidden="1">{"'РП (2)'!$A$5:$S$150"}</definedName>
    <definedName name="ъжъждоп" hidden="1">{"'РП (2)'!$A$5:$S$150"}</definedName>
    <definedName name="ъхз" hidden="1">{"'РП (2)'!$A$5:$S$150"}</definedName>
    <definedName name="ъъъъъ" hidden="1">{"'РП (2)'!$A$5:$S$150"}</definedName>
    <definedName name="ъъъъъъ" hidden="1">{"'РП (2)'!$A$5:$S$150"}</definedName>
    <definedName name="ъъъъъъъъъъъъъъъъъ" hidden="1">{"'РП (2)'!$A$5:$S$150"}</definedName>
    <definedName name="ыы" hidden="1">{"'РП (2)'!$A$5:$S$150"}</definedName>
    <definedName name="ыывв" hidden="1">{"'РП (2)'!$A$5:$S$150"}</definedName>
    <definedName name="ыыы" hidden="1">{"'РП (2)'!$A$5:$S$150"}</definedName>
    <definedName name="ыыыыыыыыыы" hidden="1">{"'РП (2)'!$A$5:$S$150"}</definedName>
    <definedName name="ыыыыыыыыыыввввввввввввв" hidden="1">{"'РП (2)'!$A$5:$S$150"}</definedName>
    <definedName name="ь" hidden="1">{"'РП (2)'!$A$5:$S$150"}</definedName>
    <definedName name="ьььььььььььбб" hidden="1">{"'РП (2)'!$A$5:$S$150"}</definedName>
    <definedName name="ььььььььььььььь" hidden="1">{"'РП (2)'!$A$5:$S$150"}</definedName>
    <definedName name="ььььььььььььььььььььь" hidden="1">{"'РП (2)'!$A$5:$S$150"}</definedName>
    <definedName name="эж" hidden="1">{"'РП (2)'!$A$5:$S$150"}</definedName>
    <definedName name="эжд" hidden="1">{"'РП (2)'!$A$5:$S$150"}</definedName>
    <definedName name="эзп" hidden="1">{"'РП (2)'!$A$5:$S$150"}</definedName>
    <definedName name="эээээ" hidden="1">{"'РП (2)'!$A$5:$S$150"}</definedName>
    <definedName name="ээээээ" hidden="1">{"'РП (2)'!$A$5:$S$150"}</definedName>
    <definedName name="ээээээээ" hidden="1">{"'РП (2)'!$A$5:$S$150"}</definedName>
    <definedName name="ээээээээээ" hidden="1">{"'РП (2)'!$A$5:$S$150"}</definedName>
    <definedName name="юю" hidden="1">{"'РП (2)'!$A$5:$S$150"}</definedName>
    <definedName name="юююю" hidden="1">{"'РП (2)'!$A$5:$S$150"}</definedName>
    <definedName name="ююююю" hidden="1">{"'РП (2)'!$A$5:$S$150"}</definedName>
    <definedName name="юююююю" hidden="1">{"'РП (2)'!$A$5:$S$150"}</definedName>
    <definedName name="ююююююююююююю" hidden="1">{"'РП (2)'!$A$5:$S$150"}</definedName>
    <definedName name="яя" hidden="1">{"'РП (2)'!$A$5:$S$150"}</definedName>
    <definedName name="яяя" hidden="1">{"'РП (2)'!$A$5:$S$150"}</definedName>
    <definedName name="яяяя" hidden="1">{"'РП (2)'!$A$5:$S$150"}</definedName>
    <definedName name="яяяяя" hidden="1">{"'РП (2)'!$A$5:$S$150"}</definedName>
    <definedName name="яяяяяяяяяяяяяяя" hidden="1">{"'РП (2)'!$A$5:$S$150"}</definedName>
    <definedName name="яяяяяяяяяяяяяяяяяя" hidden="1">{"'РП (2)'!$A$5:$S$150"}</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5" l="1"/>
  <c r="F16" i="5"/>
  <c r="F18" i="5" l="1"/>
  <c r="D13" i="5"/>
  <c r="G13" i="5" l="1"/>
  <c r="F13" i="5"/>
  <c r="E13" i="5"/>
  <c r="D18" i="5"/>
  <c r="D14" i="5" l="1"/>
  <c r="N8" i="2"/>
  <c r="E13" i="2" l="1"/>
  <c r="M2379" i="2" l="1"/>
  <c r="L2379" i="2"/>
  <c r="F2376" i="2" l="1"/>
  <c r="G2103" i="2"/>
  <c r="E240" i="2" l="1"/>
  <c r="E261" i="2"/>
  <c r="E383" i="2"/>
  <c r="E537" i="2"/>
  <c r="E685" i="2"/>
  <c r="E710" i="2"/>
  <c r="E828" i="2"/>
  <c r="E848" i="2"/>
  <c r="E961" i="2"/>
  <c r="E1371" i="2"/>
  <c r="E1392" i="2"/>
  <c r="E1504" i="2"/>
  <c r="E1645" i="2"/>
  <c r="E1781" i="2"/>
  <c r="E2063" i="2"/>
  <c r="E129" i="2"/>
  <c r="E108" i="2"/>
  <c r="E1945" i="2"/>
  <c r="E1920" i="2"/>
  <c r="F131" i="2" l="1"/>
  <c r="J131" i="2" s="1"/>
  <c r="F130" i="2"/>
  <c r="J2376" i="2" l="1"/>
  <c r="F2374" i="2"/>
  <c r="J2374" i="2" s="1"/>
  <c r="F2373" i="2"/>
  <c r="J2373" i="2" s="1"/>
  <c r="F2372" i="2"/>
  <c r="J2372" i="2" s="1"/>
  <c r="F2370" i="2"/>
  <c r="F2369" i="2"/>
  <c r="F2368" i="2"/>
  <c r="F2367" i="2"/>
  <c r="F2365" i="2"/>
  <c r="F2364" i="2"/>
  <c r="F2363" i="2"/>
  <c r="F2362" i="2"/>
  <c r="F2361" i="2"/>
  <c r="F2359" i="2"/>
  <c r="F2358" i="2"/>
  <c r="F2357" i="2"/>
  <c r="F2356" i="2"/>
  <c r="F2355" i="2"/>
  <c r="F2349" i="2"/>
  <c r="J2349" i="2" s="1"/>
  <c r="F2347" i="2"/>
  <c r="F2346" i="2"/>
  <c r="F2345" i="2"/>
  <c r="F2344" i="2"/>
  <c r="F2342" i="2"/>
  <c r="F2341" i="2"/>
  <c r="F2340" i="2"/>
  <c r="F2339" i="2"/>
  <c r="F2337" i="2"/>
  <c r="J2337" i="2" s="1"/>
  <c r="F2335" i="2"/>
  <c r="J2335" i="2" s="1"/>
  <c r="F2334" i="2"/>
  <c r="J2334" i="2" s="1"/>
  <c r="F2333" i="2"/>
  <c r="J2333" i="2" s="1"/>
  <c r="F2332" i="2"/>
  <c r="J2332" i="2" s="1"/>
  <c r="F2331" i="2"/>
  <c r="J2331" i="2" s="1"/>
  <c r="F2330" i="2"/>
  <c r="J2330" i="2" s="1"/>
  <c r="F2329" i="2"/>
  <c r="J2329" i="2" s="1"/>
  <c r="F2328" i="2"/>
  <c r="J2328" i="2" s="1"/>
  <c r="F2327" i="2"/>
  <c r="J2327" i="2" s="1"/>
  <c r="F2326" i="2"/>
  <c r="J2326" i="2" s="1"/>
  <c r="F2325" i="2"/>
  <c r="J2325" i="2" s="1"/>
  <c r="F2324" i="2"/>
  <c r="J2324" i="2" s="1"/>
  <c r="F2323" i="2"/>
  <c r="J2323" i="2" s="1"/>
  <c r="F2321" i="2"/>
  <c r="J2321" i="2" s="1"/>
  <c r="F2320" i="2"/>
  <c r="J2320" i="2" s="1"/>
  <c r="F2319" i="2"/>
  <c r="J2319" i="2" s="1"/>
  <c r="F2318" i="2"/>
  <c r="J2318" i="2" s="1"/>
  <c r="F2317" i="2"/>
  <c r="J2317" i="2" s="1"/>
  <c r="F2316" i="2"/>
  <c r="J2316" i="2" s="1"/>
  <c r="F2315" i="2"/>
  <c r="J2315" i="2" s="1"/>
  <c r="F2314" i="2"/>
  <c r="J2314" i="2" s="1"/>
  <c r="F2313" i="2"/>
  <c r="J2313" i="2" s="1"/>
  <c r="F2312" i="2"/>
  <c r="J2312" i="2" s="1"/>
  <c r="F2311" i="2"/>
  <c r="J2311" i="2" s="1"/>
  <c r="F2308" i="2"/>
  <c r="J2308" i="2" s="1"/>
  <c r="F2307" i="2"/>
  <c r="J2307" i="2" s="1"/>
  <c r="F2305" i="2"/>
  <c r="J2305" i="2" s="1"/>
  <c r="F2304" i="2"/>
  <c r="J2304" i="2" s="1"/>
  <c r="F2303" i="2"/>
  <c r="J2303" i="2" s="1"/>
  <c r="F2302" i="2"/>
  <c r="J2302" i="2" s="1"/>
  <c r="F2301" i="2"/>
  <c r="J2301" i="2" s="1"/>
  <c r="F2300" i="2"/>
  <c r="J2300" i="2" s="1"/>
  <c r="F2299" i="2"/>
  <c r="J2299" i="2" s="1"/>
  <c r="F2298" i="2"/>
  <c r="J2298" i="2" s="1"/>
  <c r="F2297" i="2"/>
  <c r="J2297" i="2" s="1"/>
  <c r="F2296" i="2"/>
  <c r="J2296" i="2" s="1"/>
  <c r="F2295" i="2"/>
  <c r="J2295" i="2" s="1"/>
  <c r="F2294" i="2"/>
  <c r="J2294" i="2" s="1"/>
  <c r="F2293" i="2"/>
  <c r="J2293" i="2" s="1"/>
  <c r="F2292" i="2"/>
  <c r="J2292" i="2" s="1"/>
  <c r="F2291" i="2"/>
  <c r="J2291" i="2" s="1"/>
  <c r="F2290" i="2"/>
  <c r="J2290" i="2" s="1"/>
  <c r="F2289" i="2"/>
  <c r="J2289" i="2" s="1"/>
  <c r="F2288" i="2"/>
  <c r="J2288" i="2" s="1"/>
  <c r="F2287" i="2"/>
  <c r="J2287" i="2" s="1"/>
  <c r="F2286" i="2"/>
  <c r="J2286" i="2" s="1"/>
  <c r="F2285" i="2"/>
  <c r="J2285" i="2" s="1"/>
  <c r="F2284" i="2"/>
  <c r="J2284" i="2" s="1"/>
  <c r="F2283" i="2"/>
  <c r="J2283" i="2" s="1"/>
  <c r="F2282" i="2"/>
  <c r="J2282" i="2" s="1"/>
  <c r="F2281" i="2"/>
  <c r="J2281" i="2" s="1"/>
  <c r="F2280" i="2"/>
  <c r="J2280" i="2" s="1"/>
  <c r="F2279" i="2"/>
  <c r="J2279" i="2" s="1"/>
  <c r="F2276" i="2"/>
  <c r="J2276" i="2" s="1"/>
  <c r="F2275" i="2"/>
  <c r="J2275" i="2" s="1"/>
  <c r="F2274" i="2"/>
  <c r="J2274" i="2" s="1"/>
  <c r="F2272" i="2"/>
  <c r="F2271" i="2"/>
  <c r="F2270" i="2"/>
  <c r="F2269" i="2"/>
  <c r="F2268" i="2"/>
  <c r="F2266" i="2"/>
  <c r="F2264" i="2"/>
  <c r="F2263" i="2"/>
  <c r="F2262" i="2"/>
  <c r="F2261" i="2"/>
  <c r="F2260" i="2"/>
  <c r="F2257" i="2"/>
  <c r="F2256" i="2"/>
  <c r="F2255" i="2"/>
  <c r="F2254" i="2"/>
  <c r="F2253" i="2"/>
  <c r="F2250" i="2"/>
  <c r="F2249" i="2"/>
  <c r="F2248" i="2"/>
  <c r="F2247" i="2"/>
  <c r="F2246" i="2"/>
  <c r="F2244" i="2"/>
  <c r="F2243" i="2"/>
  <c r="F2242" i="2"/>
  <c r="F2241" i="2"/>
  <c r="F2240" i="2"/>
  <c r="F2237" i="2"/>
  <c r="F2236" i="2"/>
  <c r="F2235" i="2"/>
  <c r="F2234" i="2"/>
  <c r="F2233" i="2"/>
  <c r="F2231" i="2"/>
  <c r="F2230" i="2"/>
  <c r="F2229" i="2"/>
  <c r="F2228" i="2"/>
  <c r="F2227" i="2"/>
  <c r="F2223" i="2"/>
  <c r="F2222" i="2"/>
  <c r="F2221" i="2"/>
  <c r="F2220" i="2"/>
  <c r="F2219" i="2"/>
  <c r="F2216" i="2"/>
  <c r="F2215" i="2"/>
  <c r="F2214" i="2"/>
  <c r="F2213" i="2"/>
  <c r="F2212" i="2"/>
  <c r="F2210" i="2"/>
  <c r="F2209" i="2"/>
  <c r="F2208" i="2"/>
  <c r="F2207" i="2"/>
  <c r="F2205" i="2"/>
  <c r="F2204" i="2"/>
  <c r="F2203" i="2"/>
  <c r="F2202" i="2"/>
  <c r="F2201" i="2"/>
  <c r="F2199" i="2"/>
  <c r="F2198" i="2"/>
  <c r="F2197" i="2"/>
  <c r="F2196" i="2"/>
  <c r="F2194" i="2"/>
  <c r="F2193" i="2"/>
  <c r="F2192" i="2"/>
  <c r="F2190" i="2"/>
  <c r="F2189" i="2"/>
  <c r="F2188" i="2"/>
  <c r="F2187" i="2"/>
  <c r="F2186" i="2"/>
  <c r="F2184" i="2"/>
  <c r="F2183" i="2"/>
  <c r="F2182" i="2"/>
  <c r="F2181" i="2"/>
  <c r="F2180" i="2"/>
  <c r="F2178" i="2"/>
  <c r="F2177" i="2"/>
  <c r="F2176" i="2"/>
  <c r="F2175" i="2"/>
  <c r="F2174" i="2"/>
  <c r="F2172" i="2"/>
  <c r="F2171" i="2"/>
  <c r="F2169" i="2"/>
  <c r="F2168" i="2"/>
  <c r="F2167" i="2"/>
  <c r="F2166" i="2"/>
  <c r="F2165" i="2"/>
  <c r="F2162" i="2"/>
  <c r="F2161" i="2"/>
  <c r="F2159" i="2"/>
  <c r="F2158" i="2"/>
  <c r="F2157" i="2"/>
  <c r="F2156" i="2"/>
  <c r="F2155" i="2"/>
  <c r="F2153" i="2"/>
  <c r="F2152" i="2"/>
  <c r="F2151" i="2"/>
  <c r="F2150" i="2"/>
  <c r="F2149" i="2"/>
  <c r="F2147" i="2"/>
  <c r="F2146" i="2"/>
  <c r="F2145" i="2"/>
  <c r="F2144" i="2"/>
  <c r="F2141" i="2"/>
  <c r="F2140" i="2"/>
  <c r="F2139" i="2"/>
  <c r="F2138" i="2"/>
  <c r="F2137" i="2"/>
  <c r="F2135" i="2"/>
  <c r="F2134" i="2"/>
  <c r="F2133" i="2"/>
  <c r="F2132" i="2"/>
  <c r="F2131" i="2"/>
  <c r="F2129" i="2"/>
  <c r="F2128" i="2"/>
  <c r="F2127" i="2"/>
  <c r="F2126" i="2"/>
  <c r="F2125" i="2"/>
  <c r="F2122" i="2"/>
  <c r="F2121" i="2"/>
  <c r="F2120" i="2"/>
  <c r="J2120" i="2" s="1"/>
  <c r="F2119" i="2"/>
  <c r="F2116" i="2"/>
  <c r="J2116" i="2" s="1"/>
  <c r="F2115" i="2"/>
  <c r="J2115" i="2" s="1"/>
  <c r="F2114" i="2"/>
  <c r="J2114" i="2" s="1"/>
  <c r="F2113" i="2"/>
  <c r="J2113" i="2" s="1"/>
  <c r="F2112" i="2"/>
  <c r="J2112" i="2" s="1"/>
  <c r="F2111" i="2"/>
  <c r="J2111" i="2" s="1"/>
  <c r="F2110" i="2"/>
  <c r="J2110" i="2" s="1"/>
  <c r="F2109" i="2"/>
  <c r="J2109" i="2" s="1"/>
  <c r="F2108" i="2"/>
  <c r="J2108" i="2" s="1"/>
  <c r="F2107" i="2"/>
  <c r="J2107" i="2" s="1"/>
  <c r="F2106" i="2"/>
  <c r="J2106" i="2" s="1"/>
  <c r="F2105" i="2"/>
  <c r="J2105" i="2" s="1"/>
  <c r="F2103" i="2"/>
  <c r="J2103" i="2" s="1"/>
  <c r="F2102" i="2"/>
  <c r="J2102" i="2" s="1"/>
  <c r="F2101" i="2"/>
  <c r="J2101" i="2" s="1"/>
  <c r="F2100" i="2"/>
  <c r="J2100" i="2" s="1"/>
  <c r="F2099" i="2"/>
  <c r="J2099" i="2" s="1"/>
  <c r="F2098" i="2"/>
  <c r="J2098" i="2" s="1"/>
  <c r="F2097" i="2"/>
  <c r="J2097" i="2" s="1"/>
  <c r="F2096" i="2"/>
  <c r="J2096" i="2" s="1"/>
  <c r="F2094" i="2"/>
  <c r="J2094" i="2" s="1"/>
  <c r="F2093" i="2"/>
  <c r="J2093" i="2" s="1"/>
  <c r="F2092" i="2"/>
  <c r="J2092" i="2" s="1"/>
  <c r="F2091" i="2"/>
  <c r="J2091" i="2" s="1"/>
  <c r="F2090" i="2"/>
  <c r="J2090" i="2" s="1"/>
  <c r="F2089" i="2"/>
  <c r="J2089" i="2" s="1"/>
  <c r="F2088" i="2"/>
  <c r="J2088" i="2" s="1"/>
  <c r="F2087" i="2"/>
  <c r="J2087" i="2" s="1"/>
  <c r="F2086" i="2"/>
  <c r="J2086" i="2" s="1"/>
  <c r="F2085" i="2"/>
  <c r="J2085" i="2" s="1"/>
  <c r="F2084" i="2"/>
  <c r="J2084" i="2" s="1"/>
  <c r="F2082" i="2"/>
  <c r="J2082" i="2" s="1"/>
  <c r="F2081" i="2"/>
  <c r="J2081" i="2" s="1"/>
  <c r="F2080" i="2"/>
  <c r="J2080" i="2" s="1"/>
  <c r="F2079" i="2"/>
  <c r="J2079" i="2" s="1"/>
  <c r="F2078" i="2"/>
  <c r="J2078" i="2" s="1"/>
  <c r="F2076" i="2"/>
  <c r="J2076" i="2" s="1"/>
  <c r="F2075" i="2"/>
  <c r="J2075" i="2" s="1"/>
  <c r="F2073" i="2"/>
  <c r="J2073" i="2" s="1"/>
  <c r="F2072" i="2"/>
  <c r="J2072" i="2" s="1"/>
  <c r="F2071" i="2"/>
  <c r="J2071" i="2" s="1"/>
  <c r="F2069" i="2"/>
  <c r="J2069" i="2" s="1"/>
  <c r="F2068" i="2"/>
  <c r="J2068" i="2" s="1"/>
  <c r="F2067" i="2"/>
  <c r="J2067" i="2" s="1"/>
  <c r="F2066" i="2"/>
  <c r="J2066" i="2" s="1"/>
  <c r="F2065" i="2"/>
  <c r="J2065" i="2" s="1"/>
  <c r="F2062" i="2"/>
  <c r="J2062" i="2" s="1"/>
  <c r="F2061" i="2"/>
  <c r="J2061" i="2" s="1"/>
  <c r="F2060" i="2"/>
  <c r="J2060" i="2" s="1"/>
  <c r="F2059" i="2"/>
  <c r="J2059" i="2" s="1"/>
  <c r="F2058" i="2"/>
  <c r="J2058" i="2" s="1"/>
  <c r="F2057" i="2"/>
  <c r="J2057" i="2" s="1"/>
  <c r="F2055" i="2"/>
  <c r="J2055" i="2" s="1"/>
  <c r="F2054" i="2"/>
  <c r="J2054" i="2" s="1"/>
  <c r="F2053" i="2"/>
  <c r="J2053" i="2" s="1"/>
  <c r="F2052" i="2"/>
  <c r="J2052" i="2" s="1"/>
  <c r="F2051" i="2"/>
  <c r="J2051" i="2" s="1"/>
  <c r="F2050" i="2"/>
  <c r="J2050" i="2" s="1"/>
  <c r="F2049" i="2"/>
  <c r="J2049" i="2" s="1"/>
  <c r="F2048" i="2"/>
  <c r="J2048" i="2" s="1"/>
  <c r="F2047" i="2"/>
  <c r="J2047" i="2" s="1"/>
  <c r="F2046" i="2"/>
  <c r="J2046" i="2" s="1"/>
  <c r="F2044" i="2"/>
  <c r="J2044" i="2" s="1"/>
  <c r="F2043" i="2"/>
  <c r="J2043" i="2" s="1"/>
  <c r="F2042" i="2"/>
  <c r="J2042" i="2" s="1"/>
  <c r="F2040" i="2"/>
  <c r="J2040" i="2" s="1"/>
  <c r="F2039" i="2"/>
  <c r="J2039" i="2" s="1"/>
  <c r="F2038" i="2"/>
  <c r="J2038" i="2" s="1"/>
  <c r="F2037" i="2"/>
  <c r="J2037" i="2" s="1"/>
  <c r="F2035" i="2"/>
  <c r="J2035" i="2" s="1"/>
  <c r="F2034" i="2"/>
  <c r="J2034" i="2" s="1"/>
  <c r="F2033" i="2"/>
  <c r="J2033" i="2" s="1"/>
  <c r="F2032" i="2"/>
  <c r="J2032" i="2" s="1"/>
  <c r="F2031" i="2"/>
  <c r="J2031" i="2" s="1"/>
  <c r="F2030" i="2"/>
  <c r="J2030" i="2" s="1"/>
  <c r="F2029" i="2"/>
  <c r="J2029" i="2" s="1"/>
  <c r="F2027" i="2"/>
  <c r="J2027" i="2" s="1"/>
  <c r="F2026" i="2"/>
  <c r="J2026" i="2" s="1"/>
  <c r="F2025" i="2"/>
  <c r="J2025" i="2" s="1"/>
  <c r="F2023" i="2"/>
  <c r="J2023" i="2" s="1"/>
  <c r="F2022" i="2"/>
  <c r="J2022" i="2" s="1"/>
  <c r="F2021" i="2"/>
  <c r="J2021" i="2" s="1"/>
  <c r="F2020" i="2"/>
  <c r="J2020" i="2" s="1"/>
  <c r="F2019" i="2"/>
  <c r="J2019" i="2" s="1"/>
  <c r="F2018" i="2"/>
  <c r="J2018" i="2" s="1"/>
  <c r="F2017" i="2"/>
  <c r="J2017" i="2" s="1"/>
  <c r="F2016" i="2"/>
  <c r="J2016" i="2" s="1"/>
  <c r="F2015" i="2"/>
  <c r="J2015" i="2" s="1"/>
  <c r="F2013" i="2"/>
  <c r="J2013" i="2" s="1"/>
  <c r="F2012" i="2"/>
  <c r="J2012" i="2" s="1"/>
  <c r="F2011" i="2"/>
  <c r="J2011" i="2" s="1"/>
  <c r="F2010" i="2"/>
  <c r="J2010" i="2" s="1"/>
  <c r="F2009" i="2"/>
  <c r="J2009" i="2" s="1"/>
  <c r="F2008" i="2"/>
  <c r="J2008" i="2" s="1"/>
  <c r="F2007" i="2"/>
  <c r="J2007" i="2" s="1"/>
  <c r="F2006" i="2"/>
  <c r="J2006" i="2" s="1"/>
  <c r="F2005" i="2"/>
  <c r="J2005" i="2" s="1"/>
  <c r="F2004" i="2"/>
  <c r="J2004" i="2" s="1"/>
  <c r="F2001" i="2"/>
  <c r="J2001" i="2" s="1"/>
  <c r="F2000" i="2"/>
  <c r="J2000" i="2" s="1"/>
  <c r="F1998" i="2"/>
  <c r="J1998" i="2" s="1"/>
  <c r="F1997" i="2"/>
  <c r="J1997" i="2" s="1"/>
  <c r="F1996" i="2"/>
  <c r="J1996" i="2" s="1"/>
  <c r="F1995" i="2"/>
  <c r="J1995" i="2" s="1"/>
  <c r="F1994" i="2"/>
  <c r="J1994" i="2" s="1"/>
  <c r="F1993" i="2"/>
  <c r="J1993" i="2" s="1"/>
  <c r="F1992" i="2"/>
  <c r="J1992" i="2" s="1"/>
  <c r="F1990" i="2"/>
  <c r="J1990" i="2" s="1"/>
  <c r="F1989" i="2"/>
  <c r="J1989" i="2" s="1"/>
  <c r="F1988" i="2"/>
  <c r="J1988" i="2" s="1"/>
  <c r="F1987" i="2"/>
  <c r="J1987" i="2" s="1"/>
  <c r="F1984" i="2"/>
  <c r="J1984" i="2" s="1"/>
  <c r="F1983" i="2"/>
  <c r="J1983" i="2" s="1"/>
  <c r="F1982" i="2"/>
  <c r="J1982" i="2" s="1"/>
  <c r="F1981" i="2"/>
  <c r="J1981" i="2" s="1"/>
  <c r="F1980" i="2"/>
  <c r="J1980" i="2" s="1"/>
  <c r="F1979" i="2"/>
  <c r="J1979" i="2" s="1"/>
  <c r="F1978" i="2"/>
  <c r="J1978" i="2" s="1"/>
  <c r="F1977" i="2"/>
  <c r="J1977" i="2" s="1"/>
  <c r="F1976" i="2"/>
  <c r="J1976" i="2" s="1"/>
  <c r="F1975" i="2"/>
  <c r="J1975" i="2" s="1"/>
  <c r="F1974" i="2"/>
  <c r="J1974" i="2" s="1"/>
  <c r="F1973" i="2"/>
  <c r="J1973" i="2" s="1"/>
  <c r="F1971" i="2"/>
  <c r="J1971" i="2" s="1"/>
  <c r="F1970" i="2"/>
  <c r="J1970" i="2" s="1"/>
  <c r="F1969" i="2"/>
  <c r="J1969" i="2" s="1"/>
  <c r="F1968" i="2"/>
  <c r="J1968" i="2" s="1"/>
  <c r="F1967" i="2"/>
  <c r="J1967" i="2" s="1"/>
  <c r="F1966" i="2"/>
  <c r="J1966" i="2" s="1"/>
  <c r="F1965" i="2"/>
  <c r="J1965" i="2" s="1"/>
  <c r="F1964" i="2"/>
  <c r="J1964" i="2" s="1"/>
  <c r="F1962" i="2"/>
  <c r="J1962" i="2" s="1"/>
  <c r="F1961" i="2"/>
  <c r="J1961" i="2" s="1"/>
  <c r="F1960" i="2"/>
  <c r="J1960" i="2" s="1"/>
  <c r="F1959" i="2"/>
  <c r="J1959" i="2" s="1"/>
  <c r="F1958" i="2"/>
  <c r="J1958" i="2" s="1"/>
  <c r="F1957" i="2"/>
  <c r="J1957" i="2" s="1"/>
  <c r="F1956" i="2"/>
  <c r="J1956" i="2" s="1"/>
  <c r="F1955" i="2"/>
  <c r="J1955" i="2" s="1"/>
  <c r="F1954" i="2"/>
  <c r="J1954" i="2" s="1"/>
  <c r="F1953" i="2"/>
  <c r="J1953" i="2" s="1"/>
  <c r="F1952" i="2"/>
  <c r="J1952" i="2" s="1"/>
  <c r="F1951" i="2"/>
  <c r="J1951" i="2" s="1"/>
  <c r="F1950" i="2"/>
  <c r="J1950" i="2" s="1"/>
  <c r="F1949" i="2"/>
  <c r="J1949" i="2" s="1"/>
  <c r="F1948" i="2"/>
  <c r="J1948" i="2" s="1"/>
  <c r="F1947" i="2"/>
  <c r="J1947" i="2" s="1"/>
  <c r="F1946" i="2"/>
  <c r="J1946" i="2" s="1"/>
  <c r="F1944" i="2"/>
  <c r="J1944" i="2" s="1"/>
  <c r="F1943" i="2"/>
  <c r="J1943" i="2" s="1"/>
  <c r="F1942" i="2"/>
  <c r="J1942" i="2" s="1"/>
  <c r="F1941" i="2"/>
  <c r="J1941" i="2" s="1"/>
  <c r="F1940" i="2"/>
  <c r="J1940" i="2" s="1"/>
  <c r="F1938" i="2"/>
  <c r="J1938" i="2" s="1"/>
  <c r="F1937" i="2"/>
  <c r="J1937" i="2" s="1"/>
  <c r="F1935" i="2"/>
  <c r="J1935" i="2" s="1"/>
  <c r="F1934" i="2"/>
  <c r="J1934" i="2" s="1"/>
  <c r="F1933" i="2"/>
  <c r="J1933" i="2" s="1"/>
  <c r="F1932" i="2"/>
  <c r="J1932" i="2" s="1"/>
  <c r="F1930" i="2"/>
  <c r="J1930" i="2" s="1"/>
  <c r="F1929" i="2"/>
  <c r="J1929" i="2" s="1"/>
  <c r="F1928" i="2"/>
  <c r="J1928" i="2" s="1"/>
  <c r="F1927" i="2"/>
  <c r="J1927" i="2" s="1"/>
  <c r="F1925" i="2"/>
  <c r="J1925" i="2" s="1"/>
  <c r="F1924" i="2"/>
  <c r="J1924" i="2" s="1"/>
  <c r="F1923" i="2"/>
  <c r="J1923" i="2" s="1"/>
  <c r="F1922" i="2"/>
  <c r="J1922" i="2" s="1"/>
  <c r="F1919" i="2"/>
  <c r="J1919" i="2" s="1"/>
  <c r="F1918" i="2"/>
  <c r="J1918" i="2" s="1"/>
  <c r="F1917" i="2"/>
  <c r="J1917" i="2" s="1"/>
  <c r="F1916" i="2"/>
  <c r="J1916" i="2" s="1"/>
  <c r="F1915" i="2"/>
  <c r="J1915" i="2" s="1"/>
  <c r="F1914" i="2"/>
  <c r="J1914" i="2" s="1"/>
  <c r="F1912" i="2"/>
  <c r="J1912" i="2" s="1"/>
  <c r="F1911" i="2"/>
  <c r="J1911" i="2" s="1"/>
  <c r="F1910" i="2"/>
  <c r="J1910" i="2" s="1"/>
  <c r="F1909" i="2"/>
  <c r="J1909" i="2" s="1"/>
  <c r="F1908" i="2"/>
  <c r="J1908" i="2" s="1"/>
  <c r="F1907" i="2"/>
  <c r="J1907" i="2" s="1"/>
  <c r="F1906" i="2"/>
  <c r="J1906" i="2" s="1"/>
  <c r="F1905" i="2"/>
  <c r="J1905" i="2" s="1"/>
  <c r="F1904" i="2"/>
  <c r="J1904" i="2" s="1"/>
  <c r="F1903" i="2"/>
  <c r="J1903" i="2" s="1"/>
  <c r="F1901" i="2"/>
  <c r="J1901" i="2" s="1"/>
  <c r="F1900" i="2"/>
  <c r="J1900" i="2" s="1"/>
  <c r="F1899" i="2"/>
  <c r="J1899" i="2" s="1"/>
  <c r="F1897" i="2"/>
  <c r="J1897" i="2" s="1"/>
  <c r="F1896" i="2"/>
  <c r="J1896" i="2" s="1"/>
  <c r="F1895" i="2"/>
  <c r="J1895" i="2" s="1"/>
  <c r="F1894" i="2"/>
  <c r="J1894" i="2" s="1"/>
  <c r="F1892" i="2"/>
  <c r="J1892" i="2" s="1"/>
  <c r="F1891" i="2"/>
  <c r="J1891" i="2" s="1"/>
  <c r="F1890" i="2"/>
  <c r="J1890" i="2" s="1"/>
  <c r="F1889" i="2"/>
  <c r="J1889" i="2" s="1"/>
  <c r="F1888" i="2"/>
  <c r="J1888" i="2" s="1"/>
  <c r="F1887" i="2"/>
  <c r="J1887" i="2" s="1"/>
  <c r="F1886" i="2"/>
  <c r="J1886" i="2" s="1"/>
  <c r="F1884" i="2"/>
  <c r="J1884" i="2" s="1"/>
  <c r="F1883" i="2"/>
  <c r="J1883" i="2" s="1"/>
  <c r="F1882" i="2"/>
  <c r="J1882" i="2" s="1"/>
  <c r="F1880" i="2"/>
  <c r="J1880" i="2" s="1"/>
  <c r="F1879" i="2"/>
  <c r="J1879" i="2" s="1"/>
  <c r="F1878" i="2"/>
  <c r="J1878" i="2" s="1"/>
  <c r="F1877" i="2"/>
  <c r="J1877" i="2" s="1"/>
  <c r="F1876" i="2"/>
  <c r="J1876" i="2" s="1"/>
  <c r="F1875" i="2"/>
  <c r="J1875" i="2" s="1"/>
  <c r="F1874" i="2"/>
  <c r="J1874" i="2" s="1"/>
  <c r="F1873" i="2"/>
  <c r="J1873" i="2" s="1"/>
  <c r="F1872" i="2"/>
  <c r="J1872" i="2" s="1"/>
  <c r="F1870" i="2"/>
  <c r="J1870" i="2" s="1"/>
  <c r="F1869" i="2"/>
  <c r="J1869" i="2" s="1"/>
  <c r="F1868" i="2"/>
  <c r="J1868" i="2" s="1"/>
  <c r="F1867" i="2"/>
  <c r="J1867" i="2" s="1"/>
  <c r="F1866" i="2"/>
  <c r="J1866" i="2" s="1"/>
  <c r="F1865" i="2"/>
  <c r="J1865" i="2" s="1"/>
  <c r="F1864" i="2"/>
  <c r="J1864" i="2" s="1"/>
  <c r="F1863" i="2"/>
  <c r="J1863" i="2" s="1"/>
  <c r="F1862" i="2"/>
  <c r="J1862" i="2" s="1"/>
  <c r="F1861" i="2"/>
  <c r="J1861" i="2" s="1"/>
  <c r="F1858" i="2"/>
  <c r="J1858" i="2" s="1"/>
  <c r="F1857" i="2"/>
  <c r="J1857" i="2" s="1"/>
  <c r="F1855" i="2"/>
  <c r="J1855" i="2" s="1"/>
  <c r="F1854" i="2"/>
  <c r="J1854" i="2" s="1"/>
  <c r="F1853" i="2"/>
  <c r="J1853" i="2" s="1"/>
  <c r="F1852" i="2"/>
  <c r="J1852" i="2" s="1"/>
  <c r="F1851" i="2"/>
  <c r="J1851" i="2" s="1"/>
  <c r="F1850" i="2"/>
  <c r="J1850" i="2" s="1"/>
  <c r="F1849" i="2"/>
  <c r="J1849" i="2" s="1"/>
  <c r="F1847" i="2"/>
  <c r="J1847" i="2" s="1"/>
  <c r="F1846" i="2"/>
  <c r="J1846" i="2" s="1"/>
  <c r="F1845" i="2"/>
  <c r="J1845" i="2" s="1"/>
  <c r="F1844" i="2"/>
  <c r="J1844" i="2" s="1"/>
  <c r="F1841" i="2"/>
  <c r="J1841" i="2" s="1"/>
  <c r="F1840" i="2"/>
  <c r="J1840" i="2" s="1"/>
  <c r="F1839" i="2"/>
  <c r="J1839" i="2" s="1"/>
  <c r="F1838" i="2"/>
  <c r="J1838" i="2" s="1"/>
  <c r="F1837" i="2"/>
  <c r="J1837" i="2" s="1"/>
  <c r="F1836" i="2"/>
  <c r="J1836" i="2" s="1"/>
  <c r="F1835" i="2"/>
  <c r="J1835" i="2" s="1"/>
  <c r="F1834" i="2"/>
  <c r="J1834" i="2" s="1"/>
  <c r="F1833" i="2"/>
  <c r="J1833" i="2" s="1"/>
  <c r="F1832" i="2"/>
  <c r="J1832" i="2" s="1"/>
  <c r="F1831" i="2"/>
  <c r="J1831" i="2" s="1"/>
  <c r="F1830" i="2"/>
  <c r="J1830" i="2" s="1"/>
  <c r="F1828" i="2"/>
  <c r="J1828" i="2" s="1"/>
  <c r="F1827" i="2"/>
  <c r="J1827" i="2" s="1"/>
  <c r="F1826" i="2"/>
  <c r="J1826" i="2" s="1"/>
  <c r="F1825" i="2"/>
  <c r="J1825" i="2" s="1"/>
  <c r="F1824" i="2"/>
  <c r="J1824" i="2" s="1"/>
  <c r="F1823" i="2"/>
  <c r="J1823" i="2" s="1"/>
  <c r="F1822" i="2"/>
  <c r="J1822" i="2" s="1"/>
  <c r="F1821" i="2"/>
  <c r="J1821" i="2" s="1"/>
  <c r="F1819" i="2"/>
  <c r="J1819" i="2" s="1"/>
  <c r="F1818" i="2"/>
  <c r="J1818" i="2" s="1"/>
  <c r="F1817" i="2"/>
  <c r="J1817" i="2" s="1"/>
  <c r="F1816" i="2"/>
  <c r="J1816" i="2" s="1"/>
  <c r="F1815" i="2"/>
  <c r="J1815" i="2" s="1"/>
  <c r="F1814" i="2"/>
  <c r="J1814" i="2" s="1"/>
  <c r="F1813" i="2"/>
  <c r="J1813" i="2" s="1"/>
  <c r="F1812" i="2"/>
  <c r="J1812" i="2" s="1"/>
  <c r="F1811" i="2"/>
  <c r="J1811" i="2" s="1"/>
  <c r="F1810" i="2"/>
  <c r="J1810" i="2" s="1"/>
  <c r="F1809" i="2"/>
  <c r="F1807" i="2"/>
  <c r="J1807" i="2" s="1"/>
  <c r="F1806" i="2"/>
  <c r="J1806" i="2" s="1"/>
  <c r="F1805" i="2"/>
  <c r="J1805" i="2" s="1"/>
  <c r="F1804" i="2"/>
  <c r="J1804" i="2" s="1"/>
  <c r="F1803" i="2"/>
  <c r="J1803" i="2" s="1"/>
  <c r="F1802" i="2"/>
  <c r="J1802" i="2" s="1"/>
  <c r="F1800" i="2"/>
  <c r="J1800" i="2" s="1"/>
  <c r="F1799" i="2"/>
  <c r="J1799" i="2" s="1"/>
  <c r="F1797" i="2"/>
  <c r="J1797" i="2" s="1"/>
  <c r="F1796" i="2"/>
  <c r="J1796" i="2" s="1"/>
  <c r="F1795" i="2"/>
  <c r="J1795" i="2" s="1"/>
  <c r="F1794" i="2"/>
  <c r="J1794" i="2" s="1"/>
  <c r="F1792" i="2"/>
  <c r="J1792" i="2" s="1"/>
  <c r="F1791" i="2"/>
  <c r="J1791" i="2" s="1"/>
  <c r="F1790" i="2"/>
  <c r="J1790" i="2" s="1"/>
  <c r="F1789" i="2"/>
  <c r="J1789" i="2" s="1"/>
  <c r="F1787" i="2"/>
  <c r="J1787" i="2" s="1"/>
  <c r="F1786" i="2"/>
  <c r="J1786" i="2" s="1"/>
  <c r="F1785" i="2"/>
  <c r="J1785" i="2" s="1"/>
  <c r="F1784" i="2"/>
  <c r="J1784" i="2" s="1"/>
  <c r="F1783" i="2"/>
  <c r="J1783" i="2" s="1"/>
  <c r="F1780" i="2"/>
  <c r="J1780" i="2" s="1"/>
  <c r="F1779" i="2"/>
  <c r="J1779" i="2" s="1"/>
  <c r="F1778" i="2"/>
  <c r="J1778" i="2" s="1"/>
  <c r="F1777" i="2"/>
  <c r="J1777" i="2" s="1"/>
  <c r="F1776" i="2"/>
  <c r="J1776" i="2" s="1"/>
  <c r="F1775" i="2"/>
  <c r="J1775" i="2" s="1"/>
  <c r="F1773" i="2"/>
  <c r="J1773" i="2" s="1"/>
  <c r="F1772" i="2"/>
  <c r="J1772" i="2" s="1"/>
  <c r="F1771" i="2"/>
  <c r="J1771" i="2" s="1"/>
  <c r="F1770" i="2"/>
  <c r="J1770" i="2" s="1"/>
  <c r="F1769" i="2"/>
  <c r="J1769" i="2" s="1"/>
  <c r="F1768" i="2"/>
  <c r="F1767" i="2"/>
  <c r="F1766" i="2"/>
  <c r="F1765" i="2"/>
  <c r="F1764" i="2"/>
  <c r="J1764" i="2" s="1"/>
  <c r="F1762" i="2"/>
  <c r="J1762" i="2" s="1"/>
  <c r="F1761" i="2"/>
  <c r="J1761" i="2" s="1"/>
  <c r="F1760" i="2"/>
  <c r="J1760" i="2" s="1"/>
  <c r="F1759" i="2"/>
  <c r="J1759" i="2" s="1"/>
  <c r="F1757" i="2"/>
  <c r="J1757" i="2" s="1"/>
  <c r="F1756" i="2"/>
  <c r="J1756" i="2" s="1"/>
  <c r="F1755" i="2"/>
  <c r="J1755" i="2" s="1"/>
  <c r="F1754" i="2"/>
  <c r="J1754" i="2" s="1"/>
  <c r="F1752" i="2"/>
  <c r="J1752" i="2" s="1"/>
  <c r="F1751" i="2"/>
  <c r="J1751" i="2" s="1"/>
  <c r="F1750" i="2"/>
  <c r="J1750" i="2" s="1"/>
  <c r="F1749" i="2"/>
  <c r="J1749" i="2" s="1"/>
  <c r="F1748" i="2"/>
  <c r="J1748" i="2" s="1"/>
  <c r="F1747" i="2"/>
  <c r="J1747" i="2" s="1"/>
  <c r="F1746" i="2"/>
  <c r="J1746" i="2" s="1"/>
  <c r="F1745" i="2"/>
  <c r="J1745" i="2" s="1"/>
  <c r="F1743" i="2"/>
  <c r="J1743" i="2" s="1"/>
  <c r="F1742" i="2"/>
  <c r="J1742" i="2" s="1"/>
  <c r="F1741" i="2"/>
  <c r="J1741" i="2" s="1"/>
  <c r="F1739" i="2"/>
  <c r="J1739" i="2" s="1"/>
  <c r="F1738" i="2"/>
  <c r="J1738" i="2" s="1"/>
  <c r="F1737" i="2"/>
  <c r="J1737" i="2" s="1"/>
  <c r="F1736" i="2"/>
  <c r="J1736" i="2" s="1"/>
  <c r="F1735" i="2"/>
  <c r="J1735" i="2" s="1"/>
  <c r="F1734" i="2"/>
  <c r="J1734" i="2" s="1"/>
  <c r="F1733" i="2"/>
  <c r="J1733" i="2" s="1"/>
  <c r="F1732" i="2"/>
  <c r="J1732" i="2" s="1"/>
  <c r="F1731" i="2"/>
  <c r="J1731" i="2" s="1"/>
  <c r="F1729" i="2"/>
  <c r="J1729" i="2" s="1"/>
  <c r="F1728" i="2"/>
  <c r="J1728" i="2" s="1"/>
  <c r="F1727" i="2"/>
  <c r="J1727" i="2" s="1"/>
  <c r="F1726" i="2"/>
  <c r="J1726" i="2" s="1"/>
  <c r="F1725" i="2"/>
  <c r="J1725" i="2" s="1"/>
  <c r="F1724" i="2"/>
  <c r="J1724" i="2" s="1"/>
  <c r="F1723" i="2"/>
  <c r="J1723" i="2" s="1"/>
  <c r="F1722" i="2"/>
  <c r="J1722" i="2" s="1"/>
  <c r="F1721" i="2"/>
  <c r="J1721" i="2" s="1"/>
  <c r="F1720" i="2"/>
  <c r="J1720" i="2" s="1"/>
  <c r="F1717" i="2"/>
  <c r="J1717" i="2" s="1"/>
  <c r="F1716" i="2"/>
  <c r="J1716" i="2" s="1"/>
  <c r="F1715" i="2"/>
  <c r="J1715" i="2" s="1"/>
  <c r="F1713" i="2"/>
  <c r="J1713" i="2" s="1"/>
  <c r="F1712" i="2"/>
  <c r="J1712" i="2" s="1"/>
  <c r="F1711" i="2"/>
  <c r="J1711" i="2" s="1"/>
  <c r="F1710" i="2"/>
  <c r="J1710" i="2" s="1"/>
  <c r="F1709" i="2"/>
  <c r="J1709" i="2" s="1"/>
  <c r="F1708" i="2"/>
  <c r="J1708" i="2" s="1"/>
  <c r="F1707" i="2"/>
  <c r="J1707" i="2" s="1"/>
  <c r="F1705" i="2"/>
  <c r="J1705" i="2" s="1"/>
  <c r="F1704" i="2"/>
  <c r="J1704" i="2" s="1"/>
  <c r="F1703" i="2"/>
  <c r="J1703" i="2" s="1"/>
  <c r="F1702" i="2"/>
  <c r="J1702" i="2" s="1"/>
  <c r="F1699" i="2"/>
  <c r="J1699" i="2" s="1"/>
  <c r="F1698" i="2"/>
  <c r="J1698" i="2" s="1"/>
  <c r="F1697" i="2"/>
  <c r="J1697" i="2" s="1"/>
  <c r="F1696" i="2"/>
  <c r="J1696" i="2" s="1"/>
  <c r="F1695" i="2"/>
  <c r="J1695" i="2" s="1"/>
  <c r="F1694" i="2"/>
  <c r="J1694" i="2" s="1"/>
  <c r="F1693" i="2"/>
  <c r="J1693" i="2" s="1"/>
  <c r="F1692" i="2"/>
  <c r="J1692" i="2" s="1"/>
  <c r="F1691" i="2"/>
  <c r="J1691" i="2" s="1"/>
  <c r="F1690" i="2"/>
  <c r="J1690" i="2" s="1"/>
  <c r="F1689" i="2"/>
  <c r="J1689" i="2" s="1"/>
  <c r="F1688" i="2"/>
  <c r="J1688" i="2" s="1"/>
  <c r="F1686" i="2"/>
  <c r="J1686" i="2" s="1"/>
  <c r="F1685" i="2"/>
  <c r="J1685" i="2" s="1"/>
  <c r="F1684" i="2"/>
  <c r="J1684" i="2" s="1"/>
  <c r="F1683" i="2"/>
  <c r="J1683" i="2" s="1"/>
  <c r="F1682" i="2"/>
  <c r="J1682" i="2" s="1"/>
  <c r="F1681" i="2"/>
  <c r="J1681" i="2" s="1"/>
  <c r="F1680" i="2"/>
  <c r="J1680" i="2" s="1"/>
  <c r="F1679" i="2"/>
  <c r="J1679" i="2" s="1"/>
  <c r="F1677" i="2"/>
  <c r="J1677" i="2" s="1"/>
  <c r="F1676" i="2"/>
  <c r="J1676" i="2" s="1"/>
  <c r="F1675" i="2"/>
  <c r="J1675" i="2" s="1"/>
  <c r="F1674" i="2"/>
  <c r="J1674" i="2" s="1"/>
  <c r="F1673" i="2"/>
  <c r="J1673" i="2" s="1"/>
  <c r="F1672" i="2"/>
  <c r="J1672" i="2" s="1"/>
  <c r="F1671" i="2"/>
  <c r="J1671" i="2" s="1"/>
  <c r="F1670" i="2"/>
  <c r="J1670" i="2" s="1"/>
  <c r="F1669" i="2"/>
  <c r="J1669" i="2" s="1"/>
  <c r="F1668" i="2"/>
  <c r="F1666" i="2"/>
  <c r="J1666" i="2" s="1"/>
  <c r="F1665" i="2"/>
  <c r="J1665" i="2" s="1"/>
  <c r="F1664" i="2"/>
  <c r="J1664" i="2" s="1"/>
  <c r="F1663" i="2"/>
  <c r="J1663" i="2" s="1"/>
  <c r="F1662" i="2"/>
  <c r="J1662" i="2" s="1"/>
  <c r="F1661" i="2"/>
  <c r="J1661" i="2" s="1"/>
  <c r="F1659" i="2"/>
  <c r="J1659" i="2" s="1"/>
  <c r="F1658" i="2"/>
  <c r="J1658" i="2" s="1"/>
  <c r="F1656" i="2"/>
  <c r="J1656" i="2" s="1"/>
  <c r="F1655" i="2"/>
  <c r="J1655" i="2" s="1"/>
  <c r="F1654" i="2"/>
  <c r="J1654" i="2" s="1"/>
  <c r="F1653" i="2"/>
  <c r="J1653" i="2" s="1"/>
  <c r="F1651" i="2"/>
  <c r="J1651" i="2" s="1"/>
  <c r="F1650" i="2"/>
  <c r="J1650" i="2" s="1"/>
  <c r="F1649" i="2"/>
  <c r="J1649" i="2" s="1"/>
  <c r="F1648" i="2"/>
  <c r="J1648" i="2" s="1"/>
  <c r="F1647" i="2"/>
  <c r="J1647" i="2" s="1"/>
  <c r="F1644" i="2"/>
  <c r="J1644" i="2" s="1"/>
  <c r="F1643" i="2"/>
  <c r="J1643" i="2" s="1"/>
  <c r="F1642" i="2"/>
  <c r="J1642" i="2" s="1"/>
  <c r="F1641" i="2"/>
  <c r="J1641" i="2" s="1"/>
  <c r="F1640" i="2"/>
  <c r="J1640" i="2" s="1"/>
  <c r="F1639" i="2"/>
  <c r="J1639" i="2" s="1"/>
  <c r="F1638" i="2"/>
  <c r="J1638" i="2" s="1"/>
  <c r="F1637" i="2"/>
  <c r="J1637" i="2" s="1"/>
  <c r="F1636" i="2"/>
  <c r="J1636" i="2" s="1"/>
  <c r="F1635" i="2"/>
  <c r="J1635" i="2" s="1"/>
  <c r="F1634" i="2"/>
  <c r="J1634" i="2" s="1"/>
  <c r="F1633" i="2"/>
  <c r="J1633" i="2" s="1"/>
  <c r="F1631" i="2"/>
  <c r="J1631" i="2" s="1"/>
  <c r="F1630" i="2"/>
  <c r="J1630" i="2" s="1"/>
  <c r="F1629" i="2"/>
  <c r="J1629" i="2" s="1"/>
  <c r="F1628" i="2"/>
  <c r="J1628" i="2" s="1"/>
  <c r="F1627" i="2"/>
  <c r="J1627" i="2" s="1"/>
  <c r="F1626" i="2"/>
  <c r="F1625" i="2"/>
  <c r="F1624" i="2"/>
  <c r="F1623" i="2"/>
  <c r="F1622" i="2"/>
  <c r="J1622" i="2" s="1"/>
  <c r="F1620" i="2"/>
  <c r="J1620" i="2" s="1"/>
  <c r="F1619" i="2"/>
  <c r="J1619" i="2" s="1"/>
  <c r="F1618" i="2"/>
  <c r="J1618" i="2" s="1"/>
  <c r="F1617" i="2"/>
  <c r="J1617" i="2" s="1"/>
  <c r="F1615" i="2"/>
  <c r="J1615" i="2" s="1"/>
  <c r="F1614" i="2"/>
  <c r="J1614" i="2" s="1"/>
  <c r="F1613" i="2"/>
  <c r="J1613" i="2" s="1"/>
  <c r="F1612" i="2"/>
  <c r="J1612" i="2" s="1"/>
  <c r="F1611" i="2"/>
  <c r="J1611" i="2" s="1"/>
  <c r="F1609" i="2"/>
  <c r="J1609" i="2" s="1"/>
  <c r="F1608" i="2"/>
  <c r="J1608" i="2" s="1"/>
  <c r="F1607" i="2"/>
  <c r="J1607" i="2" s="1"/>
  <c r="F1606" i="2"/>
  <c r="J1606" i="2" s="1"/>
  <c r="F1605" i="2"/>
  <c r="J1605" i="2" s="1"/>
  <c r="F1604" i="2"/>
  <c r="J1604" i="2" s="1"/>
  <c r="F1603" i="2"/>
  <c r="J1603" i="2" s="1"/>
  <c r="F1602" i="2"/>
  <c r="J1602" i="2" s="1"/>
  <c r="F1600" i="2"/>
  <c r="J1600" i="2" s="1"/>
  <c r="F1599" i="2"/>
  <c r="J1599" i="2" s="1"/>
  <c r="F1598" i="2"/>
  <c r="J1598" i="2" s="1"/>
  <c r="F1596" i="2"/>
  <c r="J1596" i="2" s="1"/>
  <c r="F1595" i="2"/>
  <c r="J1595" i="2" s="1"/>
  <c r="F1594" i="2"/>
  <c r="J1594" i="2" s="1"/>
  <c r="F1593" i="2"/>
  <c r="J1593" i="2" s="1"/>
  <c r="F1592" i="2"/>
  <c r="J1592" i="2" s="1"/>
  <c r="F1591" i="2"/>
  <c r="J1591" i="2" s="1"/>
  <c r="F1590" i="2"/>
  <c r="J1590" i="2" s="1"/>
  <c r="F1589" i="2"/>
  <c r="J1589" i="2" s="1"/>
  <c r="F1588" i="2"/>
  <c r="J1588" i="2" s="1"/>
  <c r="F1586" i="2"/>
  <c r="J1586" i="2" s="1"/>
  <c r="F1585" i="2"/>
  <c r="J1585" i="2" s="1"/>
  <c r="F1584" i="2"/>
  <c r="J1584" i="2" s="1"/>
  <c r="F1583" i="2"/>
  <c r="J1583" i="2" s="1"/>
  <c r="F1582" i="2"/>
  <c r="J1582" i="2" s="1"/>
  <c r="F1581" i="2"/>
  <c r="J1581" i="2" s="1"/>
  <c r="F1580" i="2"/>
  <c r="J1580" i="2" s="1"/>
  <c r="F1579" i="2"/>
  <c r="J1579" i="2" s="1"/>
  <c r="F1578" i="2"/>
  <c r="J1578" i="2" s="1"/>
  <c r="F1577" i="2"/>
  <c r="J1577" i="2" s="1"/>
  <c r="F1574" i="2"/>
  <c r="J1574" i="2" s="1"/>
  <c r="F1573" i="2"/>
  <c r="J1573" i="2" s="1"/>
  <c r="F1572" i="2"/>
  <c r="J1572" i="2" s="1"/>
  <c r="F1570" i="2"/>
  <c r="J1570" i="2" s="1"/>
  <c r="F1569" i="2"/>
  <c r="J1569" i="2" s="1"/>
  <c r="F1568" i="2"/>
  <c r="J1568" i="2" s="1"/>
  <c r="F1567" i="2"/>
  <c r="J1567" i="2" s="1"/>
  <c r="F1566" i="2"/>
  <c r="J1566" i="2" s="1"/>
  <c r="F1565" i="2"/>
  <c r="J1565" i="2" s="1"/>
  <c r="F1563" i="2"/>
  <c r="J1563" i="2" s="1"/>
  <c r="F1562" i="2"/>
  <c r="J1562" i="2" s="1"/>
  <c r="F1561" i="2"/>
  <c r="J1561" i="2" s="1"/>
  <c r="F1560" i="2"/>
  <c r="J1560" i="2" s="1"/>
  <c r="F1557" i="2"/>
  <c r="J1557" i="2" s="1"/>
  <c r="F1556" i="2"/>
  <c r="J1556" i="2" s="1"/>
  <c r="F1555" i="2"/>
  <c r="J1555" i="2" s="1"/>
  <c r="F1554" i="2"/>
  <c r="J1554" i="2" s="1"/>
  <c r="F1553" i="2"/>
  <c r="J1553" i="2" s="1"/>
  <c r="F1552" i="2"/>
  <c r="J1552" i="2" s="1"/>
  <c r="F1551" i="2"/>
  <c r="J1551" i="2" s="1"/>
  <c r="F1550" i="2"/>
  <c r="J1550" i="2" s="1"/>
  <c r="F1549" i="2"/>
  <c r="J1549" i="2" s="1"/>
  <c r="F1548" i="2"/>
  <c r="J1548" i="2" s="1"/>
  <c r="F1547" i="2"/>
  <c r="J1547" i="2" s="1"/>
  <c r="F1546" i="2"/>
  <c r="J1546" i="2" s="1"/>
  <c r="F1544" i="2"/>
  <c r="J1544" i="2" s="1"/>
  <c r="F1543" i="2"/>
  <c r="J1543" i="2" s="1"/>
  <c r="F1542" i="2"/>
  <c r="J1542" i="2" s="1"/>
  <c r="F1541" i="2"/>
  <c r="J1541" i="2" s="1"/>
  <c r="F1540" i="2"/>
  <c r="J1540" i="2" s="1"/>
  <c r="F1539" i="2"/>
  <c r="J1539" i="2" s="1"/>
  <c r="F1538" i="2"/>
  <c r="J1538" i="2" s="1"/>
  <c r="F1537" i="2"/>
  <c r="J1537" i="2" s="1"/>
  <c r="F1535" i="2"/>
  <c r="J1535" i="2" s="1"/>
  <c r="F1534" i="2"/>
  <c r="J1534" i="2" s="1"/>
  <c r="F1533" i="2"/>
  <c r="J1533" i="2" s="1"/>
  <c r="F1532" i="2"/>
  <c r="J1532" i="2" s="1"/>
  <c r="F1531" i="2"/>
  <c r="J1531" i="2" s="1"/>
  <c r="F1530" i="2"/>
  <c r="J1530" i="2" s="1"/>
  <c r="F1529" i="2"/>
  <c r="J1529" i="2" s="1"/>
  <c r="F1528" i="2"/>
  <c r="J1528" i="2" s="1"/>
  <c r="F1527" i="2"/>
  <c r="J1527" i="2" s="1"/>
  <c r="F1526" i="2"/>
  <c r="J1526" i="2" s="1"/>
  <c r="F1525" i="2"/>
  <c r="J1525" i="2" s="1"/>
  <c r="F1523" i="2"/>
  <c r="J1523" i="2" s="1"/>
  <c r="F1522" i="2"/>
  <c r="J1522" i="2" s="1"/>
  <c r="F1521" i="2"/>
  <c r="J1521" i="2" s="1"/>
  <c r="F1520" i="2"/>
  <c r="J1520" i="2" s="1"/>
  <c r="F1519" i="2"/>
  <c r="J1519" i="2" s="1"/>
  <c r="F1517" i="2"/>
  <c r="J1517" i="2" s="1"/>
  <c r="F1516" i="2"/>
  <c r="J1516" i="2" s="1"/>
  <c r="F1514" i="2"/>
  <c r="J1514" i="2" s="1"/>
  <c r="F1513" i="2"/>
  <c r="J1513" i="2" s="1"/>
  <c r="F1512" i="2"/>
  <c r="J1512" i="2" s="1"/>
  <c r="F1510" i="2"/>
  <c r="J1510" i="2" s="1"/>
  <c r="F1509" i="2"/>
  <c r="J1509" i="2" s="1"/>
  <c r="F1508" i="2"/>
  <c r="J1508" i="2" s="1"/>
  <c r="F1507" i="2"/>
  <c r="J1507" i="2" s="1"/>
  <c r="F1506" i="2"/>
  <c r="J1506" i="2" s="1"/>
  <c r="F1503" i="2"/>
  <c r="J1503" i="2" s="1"/>
  <c r="F1502" i="2"/>
  <c r="J1502" i="2" s="1"/>
  <c r="F1501" i="2"/>
  <c r="J1501" i="2" s="1"/>
  <c r="F1500" i="2"/>
  <c r="J1500" i="2" s="1"/>
  <c r="F1499" i="2"/>
  <c r="J1499" i="2" s="1"/>
  <c r="F1498" i="2"/>
  <c r="J1498" i="2" s="1"/>
  <c r="F1496" i="2"/>
  <c r="J1496" i="2" s="1"/>
  <c r="F1495" i="2"/>
  <c r="J1495" i="2" s="1"/>
  <c r="F1494" i="2"/>
  <c r="J1494" i="2" s="1"/>
  <c r="F1493" i="2"/>
  <c r="J1493" i="2" s="1"/>
  <c r="F1492" i="2"/>
  <c r="J1492" i="2" s="1"/>
  <c r="F1491" i="2"/>
  <c r="J1491" i="2" s="1"/>
  <c r="F1490" i="2"/>
  <c r="J1490" i="2" s="1"/>
  <c r="F1489" i="2"/>
  <c r="J1489" i="2" s="1"/>
  <c r="F1488" i="2"/>
  <c r="J1488" i="2" s="1"/>
  <c r="F1487" i="2"/>
  <c r="J1487" i="2" s="1"/>
  <c r="F1485" i="2"/>
  <c r="J1485" i="2" s="1"/>
  <c r="F1484" i="2"/>
  <c r="J1484" i="2" s="1"/>
  <c r="F1483" i="2"/>
  <c r="J1483" i="2" s="1"/>
  <c r="F1481" i="2"/>
  <c r="J1481" i="2" s="1"/>
  <c r="F1480" i="2"/>
  <c r="J1480" i="2" s="1"/>
  <c r="F1479" i="2"/>
  <c r="J1479" i="2" s="1"/>
  <c r="F1478" i="2"/>
  <c r="J1478" i="2" s="1"/>
  <c r="F1476" i="2"/>
  <c r="J1476" i="2" s="1"/>
  <c r="F1475" i="2"/>
  <c r="J1475" i="2" s="1"/>
  <c r="F1474" i="2"/>
  <c r="J1474" i="2" s="1"/>
  <c r="F1473" i="2"/>
  <c r="J1473" i="2" s="1"/>
  <c r="F1472" i="2"/>
  <c r="J1472" i="2" s="1"/>
  <c r="F1471" i="2"/>
  <c r="J1471" i="2" s="1"/>
  <c r="F1470" i="2"/>
  <c r="J1470" i="2" s="1"/>
  <c r="F1468" i="2"/>
  <c r="J1468" i="2" s="1"/>
  <c r="F1467" i="2"/>
  <c r="J1467" i="2" s="1"/>
  <c r="F1466" i="2"/>
  <c r="J1466" i="2" s="1"/>
  <c r="F1464" i="2"/>
  <c r="J1464" i="2" s="1"/>
  <c r="F1463" i="2"/>
  <c r="J1463" i="2" s="1"/>
  <c r="F1462" i="2"/>
  <c r="J1462" i="2" s="1"/>
  <c r="F1461" i="2"/>
  <c r="J1461" i="2" s="1"/>
  <c r="F1460" i="2"/>
  <c r="J1460" i="2" s="1"/>
  <c r="F1459" i="2"/>
  <c r="J1459" i="2" s="1"/>
  <c r="F1458" i="2"/>
  <c r="J1458" i="2" s="1"/>
  <c r="F1457" i="2"/>
  <c r="J1457" i="2" s="1"/>
  <c r="F1456" i="2"/>
  <c r="J1456" i="2" s="1"/>
  <c r="F1454" i="2"/>
  <c r="J1454" i="2" s="1"/>
  <c r="F1453" i="2"/>
  <c r="J1453" i="2" s="1"/>
  <c r="F1452" i="2"/>
  <c r="J1452" i="2" s="1"/>
  <c r="F1451" i="2"/>
  <c r="J1451" i="2" s="1"/>
  <c r="F1450" i="2"/>
  <c r="J1450" i="2" s="1"/>
  <c r="F1449" i="2"/>
  <c r="J1449" i="2" s="1"/>
  <c r="F1448" i="2"/>
  <c r="J1448" i="2" s="1"/>
  <c r="F1447" i="2"/>
  <c r="J1447" i="2" s="1"/>
  <c r="F1446" i="2"/>
  <c r="J1446" i="2" s="1"/>
  <c r="F1445" i="2"/>
  <c r="J1445" i="2" s="1"/>
  <c r="F1442" i="2"/>
  <c r="J1442" i="2" s="1"/>
  <c r="F1441" i="2"/>
  <c r="J1441" i="2" s="1"/>
  <c r="F1439" i="2"/>
  <c r="J1439" i="2" s="1"/>
  <c r="F1438" i="2"/>
  <c r="J1438" i="2" s="1"/>
  <c r="F1437" i="2"/>
  <c r="J1437" i="2" s="1"/>
  <c r="F1436" i="2"/>
  <c r="J1436" i="2" s="1"/>
  <c r="F1435" i="2"/>
  <c r="J1435" i="2" s="1"/>
  <c r="F1434" i="2"/>
  <c r="J1434" i="2" s="1"/>
  <c r="F1433" i="2"/>
  <c r="J1433" i="2" s="1"/>
  <c r="F1431" i="2"/>
  <c r="J1431" i="2" s="1"/>
  <c r="F1430" i="2"/>
  <c r="J1430" i="2" s="1"/>
  <c r="F1429" i="2"/>
  <c r="J1429" i="2" s="1"/>
  <c r="F1428" i="2"/>
  <c r="J1428" i="2" s="1"/>
  <c r="F1425" i="2"/>
  <c r="J1425" i="2" s="1"/>
  <c r="F1422" i="2"/>
  <c r="J1422" i="2" s="1"/>
  <c r="F1421" i="2"/>
  <c r="J1421" i="2" s="1"/>
  <c r="F1420" i="2"/>
  <c r="J1420" i="2" s="1"/>
  <c r="F1419" i="2"/>
  <c r="J1419" i="2" s="1"/>
  <c r="F1418" i="2"/>
  <c r="J1418" i="2" s="1"/>
  <c r="F1417" i="2"/>
  <c r="J1417" i="2" s="1"/>
  <c r="F1415" i="2"/>
  <c r="J1415" i="2" s="1"/>
  <c r="F1414" i="2"/>
  <c r="J1414" i="2" s="1"/>
  <c r="F1413" i="2"/>
  <c r="J1413" i="2" s="1"/>
  <c r="F1412" i="2"/>
  <c r="J1412" i="2" s="1"/>
  <c r="F1411" i="2"/>
  <c r="J1411" i="2" s="1"/>
  <c r="F1410" i="2"/>
  <c r="J1410" i="2" s="1"/>
  <c r="F1409" i="2"/>
  <c r="J1409" i="2" s="1"/>
  <c r="F1408" i="2"/>
  <c r="J1408" i="2" s="1"/>
  <c r="F1407" i="2"/>
  <c r="J1407" i="2" s="1"/>
  <c r="F1406" i="2"/>
  <c r="J1406" i="2" s="1"/>
  <c r="F1405" i="2"/>
  <c r="J1405" i="2" s="1"/>
  <c r="F1404" i="2"/>
  <c r="J1404" i="2" s="1"/>
  <c r="F1403" i="2"/>
  <c r="J1403" i="2" s="1"/>
  <c r="F1401" i="2"/>
  <c r="J1401" i="2" s="1"/>
  <c r="F1400" i="2"/>
  <c r="J1400" i="2" s="1"/>
  <c r="F1399" i="2"/>
  <c r="J1399" i="2" s="1"/>
  <c r="F1398" i="2"/>
  <c r="J1398" i="2" s="1"/>
  <c r="F1397" i="2"/>
  <c r="J1397" i="2" s="1"/>
  <c r="F1396" i="2"/>
  <c r="J1396" i="2" s="1"/>
  <c r="F1395" i="2"/>
  <c r="J1395" i="2" s="1"/>
  <c r="F1394" i="2"/>
  <c r="J1394" i="2" s="1"/>
  <c r="F1393" i="2"/>
  <c r="J1393" i="2" s="1"/>
  <c r="F1391" i="2"/>
  <c r="J1391" i="2" s="1"/>
  <c r="F1390" i="2"/>
  <c r="J1390" i="2" s="1"/>
  <c r="F1389" i="2"/>
  <c r="J1389" i="2" s="1"/>
  <c r="F1388" i="2"/>
  <c r="J1388" i="2" s="1"/>
  <c r="F1387" i="2"/>
  <c r="J1387" i="2" s="1"/>
  <c r="F1386" i="2"/>
  <c r="J1386" i="2" s="1"/>
  <c r="F1384" i="2"/>
  <c r="J1384" i="2" s="1"/>
  <c r="F1383" i="2"/>
  <c r="J1383" i="2" s="1"/>
  <c r="F1382" i="2"/>
  <c r="J1382" i="2" s="1"/>
  <c r="F1381" i="2"/>
  <c r="J1381" i="2" s="1"/>
  <c r="F1379" i="2"/>
  <c r="J1379" i="2" s="1"/>
  <c r="F1378" i="2"/>
  <c r="J1378" i="2" s="1"/>
  <c r="F1376" i="2"/>
  <c r="J1376" i="2" s="1"/>
  <c r="F1375" i="2"/>
  <c r="J1375" i="2" s="1"/>
  <c r="F1374" i="2"/>
  <c r="J1374" i="2" s="1"/>
  <c r="F1373" i="2"/>
  <c r="J1373" i="2" s="1"/>
  <c r="F1370" i="2"/>
  <c r="J1370" i="2" s="1"/>
  <c r="F1369" i="2"/>
  <c r="J1369" i="2" s="1"/>
  <c r="F1368" i="2"/>
  <c r="J1368" i="2" s="1"/>
  <c r="F1366" i="2"/>
  <c r="J1366" i="2" s="1"/>
  <c r="F1365" i="2"/>
  <c r="J1365" i="2" s="1"/>
  <c r="F1364" i="2"/>
  <c r="J1364" i="2" s="1"/>
  <c r="F1362" i="2"/>
  <c r="J1362" i="2" s="1"/>
  <c r="F1361" i="2"/>
  <c r="J1361" i="2" s="1"/>
  <c r="F1360" i="2"/>
  <c r="J1360" i="2" s="1"/>
  <c r="F1359" i="2"/>
  <c r="J1359" i="2" s="1"/>
  <c r="F1358" i="2"/>
  <c r="J1358" i="2" s="1"/>
  <c r="F1356" i="2"/>
  <c r="J1356" i="2" s="1"/>
  <c r="F1355" i="2"/>
  <c r="J1355" i="2" s="1"/>
  <c r="F1354" i="2"/>
  <c r="J1354" i="2" s="1"/>
  <c r="F1353" i="2"/>
  <c r="J1353" i="2" s="1"/>
  <c r="F1352" i="2"/>
  <c r="J1352" i="2" s="1"/>
  <c r="F1351" i="2"/>
  <c r="J1351" i="2" s="1"/>
  <c r="F1350" i="2"/>
  <c r="J1350" i="2" s="1"/>
  <c r="F1348" i="2"/>
  <c r="J1348" i="2" s="1"/>
  <c r="F1347" i="2"/>
  <c r="J1347" i="2" s="1"/>
  <c r="F1346" i="2"/>
  <c r="J1346" i="2" s="1"/>
  <c r="F1345" i="2"/>
  <c r="J1345" i="2" s="1"/>
  <c r="F1344" i="2"/>
  <c r="J1344" i="2" s="1"/>
  <c r="F1343" i="2"/>
  <c r="J1343" i="2" s="1"/>
  <c r="F1342" i="2"/>
  <c r="J1342" i="2" s="1"/>
  <c r="F1340" i="2"/>
  <c r="J1340" i="2" s="1"/>
  <c r="F1339" i="2"/>
  <c r="J1339" i="2" s="1"/>
  <c r="F1338" i="2"/>
  <c r="J1338" i="2" s="1"/>
  <c r="F1337" i="2"/>
  <c r="J1337" i="2" s="1"/>
  <c r="F1336" i="2"/>
  <c r="J1336" i="2" s="1"/>
  <c r="F1335" i="2"/>
  <c r="J1335" i="2" s="1"/>
  <c r="F1334" i="2"/>
  <c r="J1334" i="2" s="1"/>
  <c r="F1333" i="2"/>
  <c r="J1333" i="2" s="1"/>
  <c r="F1332" i="2"/>
  <c r="J1332" i="2" s="1"/>
  <c r="F1331" i="2"/>
  <c r="J1331" i="2" s="1"/>
  <c r="F1330" i="2"/>
  <c r="J1330" i="2" s="1"/>
  <c r="F1329" i="2"/>
  <c r="J1329" i="2" s="1"/>
  <c r="F1328" i="2"/>
  <c r="J1328" i="2" s="1"/>
  <c r="F1327" i="2"/>
  <c r="J1327" i="2" s="1"/>
  <c r="F1326" i="2"/>
  <c r="J1326" i="2" s="1"/>
  <c r="F1323" i="2"/>
  <c r="J1323" i="2" s="1"/>
  <c r="F1322" i="2"/>
  <c r="J1322" i="2" s="1"/>
  <c r="F1320" i="2"/>
  <c r="J1320" i="2" s="1"/>
  <c r="F1319" i="2"/>
  <c r="J1319" i="2" s="1"/>
  <c r="F1317" i="2"/>
  <c r="J1317" i="2" s="1"/>
  <c r="F1315" i="2"/>
  <c r="J1315" i="2" s="1"/>
  <c r="F1314" i="2"/>
  <c r="J1314" i="2" s="1"/>
  <c r="F1313" i="2"/>
  <c r="J1313" i="2" s="1"/>
  <c r="F1311" i="2"/>
  <c r="J1311" i="2" s="1"/>
  <c r="F1310" i="2"/>
  <c r="J1310" i="2" s="1"/>
  <c r="F1309" i="2"/>
  <c r="J1309" i="2" s="1"/>
  <c r="F1307" i="2"/>
  <c r="J1307" i="2" s="1"/>
  <c r="F1306" i="2"/>
  <c r="J1306" i="2" s="1"/>
  <c r="F1305" i="2"/>
  <c r="J1305" i="2" s="1"/>
  <c r="F1304" i="2"/>
  <c r="J1304" i="2" s="1"/>
  <c r="F1303" i="2"/>
  <c r="J1303" i="2" s="1"/>
  <c r="F1302" i="2"/>
  <c r="J1302" i="2" s="1"/>
  <c r="F1299" i="2"/>
  <c r="J1299" i="2" s="1"/>
  <c r="F1298" i="2"/>
  <c r="J1298" i="2" s="1"/>
  <c r="F1297" i="2"/>
  <c r="J1297" i="2" s="1"/>
  <c r="F1296" i="2"/>
  <c r="J1296" i="2" s="1"/>
  <c r="F1295" i="2"/>
  <c r="J1295" i="2" s="1"/>
  <c r="F1293" i="2"/>
  <c r="J1293" i="2" s="1"/>
  <c r="F1292" i="2"/>
  <c r="J1292" i="2" s="1"/>
  <c r="F1291" i="2"/>
  <c r="J1291" i="2" s="1"/>
  <c r="F1290" i="2"/>
  <c r="J1290" i="2" s="1"/>
  <c r="F1289" i="2"/>
  <c r="J1289" i="2" s="1"/>
  <c r="F1288" i="2"/>
  <c r="J1288" i="2" s="1"/>
  <c r="F1286" i="2"/>
  <c r="J1286" i="2" s="1"/>
  <c r="F1285" i="2"/>
  <c r="J1285" i="2" s="1"/>
  <c r="F1284" i="2"/>
  <c r="J1284" i="2" s="1"/>
  <c r="F1283" i="2"/>
  <c r="J1283" i="2" s="1"/>
  <c r="F1282" i="2"/>
  <c r="J1282" i="2" s="1"/>
  <c r="F1280" i="2"/>
  <c r="J1280" i="2" s="1"/>
  <c r="F1279" i="2"/>
  <c r="J1279" i="2" s="1"/>
  <c r="F1277" i="2"/>
  <c r="J1277" i="2" s="1"/>
  <c r="F1275" i="2"/>
  <c r="F1274" i="2"/>
  <c r="J1274" i="2" s="1"/>
  <c r="F1273" i="2"/>
  <c r="F1270" i="2"/>
  <c r="J1270" i="2" s="1"/>
  <c r="F1265" i="2"/>
  <c r="J1265" i="2" s="1"/>
  <c r="F1263" i="2"/>
  <c r="F1262" i="2"/>
  <c r="F1261" i="2"/>
  <c r="F1260" i="2"/>
  <c r="F1258" i="2"/>
  <c r="F1257" i="2"/>
  <c r="F1256" i="2"/>
  <c r="F1255" i="2"/>
  <c r="F1253" i="2"/>
  <c r="J1253" i="2" s="1"/>
  <c r="F1251" i="2"/>
  <c r="J1251" i="2" s="1"/>
  <c r="F1250" i="2"/>
  <c r="J1250" i="2" s="1"/>
  <c r="F1249" i="2"/>
  <c r="J1249" i="2" s="1"/>
  <c r="F1248" i="2"/>
  <c r="J1248" i="2" s="1"/>
  <c r="F1247" i="2"/>
  <c r="J1247" i="2" s="1"/>
  <c r="F1246" i="2"/>
  <c r="J1246" i="2" s="1"/>
  <c r="F1245" i="2"/>
  <c r="J1245" i="2" s="1"/>
  <c r="F1244" i="2"/>
  <c r="J1244" i="2" s="1"/>
  <c r="F1243" i="2"/>
  <c r="J1243" i="2" s="1"/>
  <c r="F1242" i="2"/>
  <c r="J1242" i="2" s="1"/>
  <c r="F1241" i="2"/>
  <c r="J1241" i="2" s="1"/>
  <c r="F1240" i="2"/>
  <c r="J1240" i="2" s="1"/>
  <c r="F1239" i="2"/>
  <c r="J1239" i="2" s="1"/>
  <c r="F1238" i="2"/>
  <c r="J1238" i="2" s="1"/>
  <c r="F1237" i="2"/>
  <c r="J1237" i="2" s="1"/>
  <c r="F1235" i="2"/>
  <c r="J1235" i="2" s="1"/>
  <c r="F1234" i="2"/>
  <c r="J1234" i="2" s="1"/>
  <c r="F1233" i="2"/>
  <c r="J1233" i="2" s="1"/>
  <c r="F1232" i="2"/>
  <c r="J1232" i="2" s="1"/>
  <c r="F1231" i="2"/>
  <c r="J1231" i="2" s="1"/>
  <c r="F1230" i="2"/>
  <c r="J1230" i="2" s="1"/>
  <c r="F1229" i="2"/>
  <c r="J1229" i="2" s="1"/>
  <c r="F1228" i="2"/>
  <c r="J1228" i="2" s="1"/>
  <c r="F1227" i="2"/>
  <c r="J1227" i="2" s="1"/>
  <c r="F1226" i="2"/>
  <c r="J1226" i="2" s="1"/>
  <c r="F1225" i="2"/>
  <c r="J1225" i="2" s="1"/>
  <c r="F1224" i="2"/>
  <c r="J1224" i="2" s="1"/>
  <c r="F1223" i="2"/>
  <c r="J1223" i="2" s="1"/>
  <c r="F1222" i="2"/>
  <c r="J1222" i="2" s="1"/>
  <c r="F1221" i="2"/>
  <c r="J1221" i="2" s="1"/>
  <c r="F1220" i="2"/>
  <c r="J1220" i="2" s="1"/>
  <c r="F1219" i="2"/>
  <c r="J1219" i="2" s="1"/>
  <c r="F1218" i="2"/>
  <c r="J1218" i="2" s="1"/>
  <c r="F1217" i="2"/>
  <c r="J1217" i="2" s="1"/>
  <c r="F1214" i="2"/>
  <c r="J1214" i="2" s="1"/>
  <c r="F1213" i="2"/>
  <c r="J1213" i="2" s="1"/>
  <c r="F1212" i="2"/>
  <c r="J1212" i="2" s="1"/>
  <c r="F1210" i="2"/>
  <c r="J1210" i="2" s="1"/>
  <c r="F1209" i="2"/>
  <c r="J1209" i="2" s="1"/>
  <c r="F1208" i="2"/>
  <c r="J1208" i="2" s="1"/>
  <c r="F1207" i="2"/>
  <c r="J1207" i="2" s="1"/>
  <c r="F1206" i="2"/>
  <c r="J1206" i="2" s="1"/>
  <c r="F1205" i="2"/>
  <c r="J1205" i="2" s="1"/>
  <c r="F1204" i="2"/>
  <c r="J1204" i="2" s="1"/>
  <c r="F1203" i="2"/>
  <c r="J1203" i="2" s="1"/>
  <c r="F1202" i="2"/>
  <c r="J1202" i="2" s="1"/>
  <c r="F1201" i="2"/>
  <c r="J1201" i="2" s="1"/>
  <c r="F1200" i="2"/>
  <c r="J1200" i="2" s="1"/>
  <c r="F1199" i="2"/>
  <c r="J1199" i="2" s="1"/>
  <c r="F1198" i="2"/>
  <c r="J1198" i="2" s="1"/>
  <c r="F1197" i="2"/>
  <c r="J1197" i="2" s="1"/>
  <c r="F1196" i="2"/>
  <c r="J1196" i="2" s="1"/>
  <c r="F1195" i="2"/>
  <c r="J1195" i="2" s="1"/>
  <c r="F1194" i="2"/>
  <c r="J1194" i="2" s="1"/>
  <c r="F1193" i="2"/>
  <c r="J1193" i="2" s="1"/>
  <c r="F1192" i="2"/>
  <c r="J1192" i="2" s="1"/>
  <c r="F1191" i="2"/>
  <c r="J1191" i="2" s="1"/>
  <c r="F1190" i="2"/>
  <c r="J1190" i="2" s="1"/>
  <c r="F1189" i="2"/>
  <c r="J1189" i="2" s="1"/>
  <c r="F1188" i="2"/>
  <c r="J1188" i="2" s="1"/>
  <c r="F1187" i="2"/>
  <c r="J1187" i="2" s="1"/>
  <c r="F1186" i="2"/>
  <c r="J1186" i="2" s="1"/>
  <c r="F1185" i="2"/>
  <c r="J1185" i="2" s="1"/>
  <c r="F1184" i="2"/>
  <c r="J1184" i="2" s="1"/>
  <c r="F1183" i="2"/>
  <c r="J1183" i="2" s="1"/>
  <c r="F1182" i="2"/>
  <c r="J1182" i="2" s="1"/>
  <c r="F1181" i="2"/>
  <c r="J1181" i="2" s="1"/>
  <c r="F1180" i="2"/>
  <c r="J1180" i="2" s="1"/>
  <c r="F1179" i="2"/>
  <c r="J1179" i="2" s="1"/>
  <c r="F1178" i="2"/>
  <c r="J1178" i="2" s="1"/>
  <c r="F1177" i="2"/>
  <c r="J1177" i="2" s="1"/>
  <c r="F1176" i="2"/>
  <c r="J1176" i="2" s="1"/>
  <c r="F1175" i="2"/>
  <c r="J1175" i="2" s="1"/>
  <c r="F1174" i="2"/>
  <c r="J1174" i="2" s="1"/>
  <c r="F1173" i="2"/>
  <c r="J1173" i="2" s="1"/>
  <c r="F1172" i="2"/>
  <c r="J1172" i="2" s="1"/>
  <c r="F1171" i="2"/>
  <c r="J1171" i="2" s="1"/>
  <c r="F1170" i="2"/>
  <c r="J1170" i="2" s="1"/>
  <c r="F1169" i="2"/>
  <c r="J1169" i="2" s="1"/>
  <c r="F1168" i="2"/>
  <c r="J1168" i="2" s="1"/>
  <c r="F1167" i="2"/>
  <c r="J1167" i="2" s="1"/>
  <c r="F1166" i="2"/>
  <c r="J1166" i="2" s="1"/>
  <c r="F1165" i="2"/>
  <c r="J1165" i="2" s="1"/>
  <c r="F1164" i="2"/>
  <c r="J1164" i="2" s="1"/>
  <c r="F1163" i="2"/>
  <c r="J1163" i="2" s="1"/>
  <c r="F1162" i="2"/>
  <c r="J1162" i="2" s="1"/>
  <c r="F1161" i="2"/>
  <c r="J1161" i="2" s="1"/>
  <c r="F1160" i="2"/>
  <c r="J1160" i="2" s="1"/>
  <c r="F1159" i="2"/>
  <c r="J1159" i="2" s="1"/>
  <c r="F1158" i="2"/>
  <c r="J1158" i="2" s="1"/>
  <c r="F1157" i="2"/>
  <c r="J1157" i="2" s="1"/>
  <c r="F1156" i="2"/>
  <c r="J1156" i="2" s="1"/>
  <c r="F1155" i="2"/>
  <c r="J1155" i="2" s="1"/>
  <c r="F1152" i="2"/>
  <c r="J1152" i="2" s="1"/>
  <c r="F1151" i="2"/>
  <c r="J1151" i="2" s="1"/>
  <c r="F1150" i="2"/>
  <c r="J1150" i="2" s="1"/>
  <c r="F1148" i="2"/>
  <c r="F1147" i="2"/>
  <c r="F1146" i="2"/>
  <c r="F1145" i="2"/>
  <c r="F1144" i="2"/>
  <c r="F1142" i="2"/>
  <c r="F1140" i="2"/>
  <c r="F1139" i="2"/>
  <c r="F1138" i="2"/>
  <c r="F1137" i="2"/>
  <c r="F1136" i="2"/>
  <c r="F1133" i="2"/>
  <c r="F1132" i="2"/>
  <c r="F1131" i="2"/>
  <c r="F1130" i="2"/>
  <c r="F1129" i="2"/>
  <c r="F1127" i="2"/>
  <c r="F1126" i="2"/>
  <c r="F1125" i="2"/>
  <c r="F1124" i="2"/>
  <c r="F1122" i="2"/>
  <c r="F1121" i="2"/>
  <c r="F1118" i="2"/>
  <c r="F1117" i="2"/>
  <c r="F1116" i="2"/>
  <c r="F1115" i="2"/>
  <c r="F1114" i="2"/>
  <c r="F1112" i="2"/>
  <c r="F1111" i="2"/>
  <c r="F1110" i="2"/>
  <c r="F1109" i="2"/>
  <c r="F1107" i="2"/>
  <c r="F1106" i="2"/>
  <c r="F1105" i="2"/>
  <c r="F1104" i="2"/>
  <c r="F1103" i="2"/>
  <c r="F1101" i="2"/>
  <c r="F1100" i="2"/>
  <c r="F1099" i="2"/>
  <c r="F1098" i="2"/>
  <c r="F1096" i="2"/>
  <c r="F1095" i="2"/>
  <c r="F1094" i="2"/>
  <c r="F1092" i="2"/>
  <c r="F1091" i="2"/>
  <c r="F1090" i="2"/>
  <c r="F1089" i="2"/>
  <c r="F1088" i="2"/>
  <c r="F1086" i="2"/>
  <c r="F1085" i="2"/>
  <c r="F1084" i="2"/>
  <c r="F1083" i="2"/>
  <c r="F1082" i="2"/>
  <c r="F1080" i="2"/>
  <c r="F1079" i="2"/>
  <c r="F1078" i="2"/>
  <c r="F1077" i="2"/>
  <c r="F1076" i="2"/>
  <c r="F1074" i="2"/>
  <c r="F1073" i="2"/>
  <c r="F1072" i="2"/>
  <c r="F1071" i="2"/>
  <c r="F1070" i="2"/>
  <c r="F1067" i="2"/>
  <c r="F1066" i="2"/>
  <c r="F1064" i="2"/>
  <c r="F1063" i="2"/>
  <c r="F1062" i="2"/>
  <c r="F1061" i="2"/>
  <c r="F1060" i="2"/>
  <c r="F1058" i="2"/>
  <c r="F1057" i="2"/>
  <c r="F1056" i="2"/>
  <c r="F1055" i="2"/>
  <c r="F1054" i="2"/>
  <c r="F1052" i="2"/>
  <c r="F1051" i="2"/>
  <c r="F1050" i="2"/>
  <c r="F1049" i="2"/>
  <c r="F1046" i="2"/>
  <c r="F1045" i="2"/>
  <c r="F1044" i="2"/>
  <c r="F1043" i="2"/>
  <c r="F1042" i="2"/>
  <c r="F1040" i="2"/>
  <c r="F1039" i="2"/>
  <c r="F1038" i="2"/>
  <c r="F1037" i="2"/>
  <c r="F1036" i="2"/>
  <c r="F1034" i="2"/>
  <c r="F1033" i="2"/>
  <c r="F1032" i="2"/>
  <c r="F1031" i="2"/>
  <c r="F1030" i="2"/>
  <c r="F1028" i="2"/>
  <c r="F1027" i="2"/>
  <c r="F1026" i="2"/>
  <c r="F1025" i="2"/>
  <c r="F1024" i="2"/>
  <c r="F1021" i="2"/>
  <c r="F1020" i="2"/>
  <c r="F1019" i="2"/>
  <c r="J1019" i="2" s="1"/>
  <c r="F1018" i="2"/>
  <c r="F1014" i="2"/>
  <c r="J1014" i="2" s="1"/>
  <c r="F1013" i="2"/>
  <c r="J1013" i="2" s="1"/>
  <c r="F1012" i="2"/>
  <c r="J1012" i="2" s="1"/>
  <c r="F1011" i="2"/>
  <c r="J1011" i="2" s="1"/>
  <c r="F1010" i="2"/>
  <c r="J1010" i="2" s="1"/>
  <c r="F1009" i="2"/>
  <c r="J1009" i="2" s="1"/>
  <c r="F1008" i="2"/>
  <c r="J1008" i="2" s="1"/>
  <c r="F1007" i="2"/>
  <c r="J1007" i="2" s="1"/>
  <c r="F1006" i="2"/>
  <c r="J1006" i="2" s="1"/>
  <c r="F1005" i="2"/>
  <c r="J1005" i="2" s="1"/>
  <c r="F1004" i="2"/>
  <c r="J1004" i="2" s="1"/>
  <c r="F1003" i="2"/>
  <c r="J1003" i="2" s="1"/>
  <c r="F1001" i="2"/>
  <c r="J1001" i="2" s="1"/>
  <c r="F1000" i="2"/>
  <c r="J1000" i="2" s="1"/>
  <c r="F999" i="2"/>
  <c r="J999" i="2" s="1"/>
  <c r="F998" i="2"/>
  <c r="J998" i="2" s="1"/>
  <c r="F997" i="2"/>
  <c r="J997" i="2" s="1"/>
  <c r="F996" i="2"/>
  <c r="J996" i="2" s="1"/>
  <c r="F995" i="2"/>
  <c r="J995" i="2" s="1"/>
  <c r="F994" i="2"/>
  <c r="J994" i="2" s="1"/>
  <c r="F992" i="2"/>
  <c r="J992" i="2" s="1"/>
  <c r="F991" i="2"/>
  <c r="J991" i="2" s="1"/>
  <c r="F990" i="2"/>
  <c r="J990" i="2" s="1"/>
  <c r="F989" i="2"/>
  <c r="J989" i="2" s="1"/>
  <c r="F988" i="2"/>
  <c r="J988" i="2" s="1"/>
  <c r="F987" i="2"/>
  <c r="J987" i="2" s="1"/>
  <c r="F986" i="2"/>
  <c r="J986" i="2" s="1"/>
  <c r="F985" i="2"/>
  <c r="J985" i="2" s="1"/>
  <c r="F984" i="2"/>
  <c r="J984" i="2" s="1"/>
  <c r="F983" i="2"/>
  <c r="J983" i="2" s="1"/>
  <c r="F982" i="2"/>
  <c r="J982" i="2" s="1"/>
  <c r="F980" i="2"/>
  <c r="J980" i="2" s="1"/>
  <c r="F979" i="2"/>
  <c r="J979" i="2" s="1"/>
  <c r="F978" i="2"/>
  <c r="J978" i="2" s="1"/>
  <c r="F977" i="2"/>
  <c r="J977" i="2" s="1"/>
  <c r="F976" i="2"/>
  <c r="J976" i="2" s="1"/>
  <c r="F974" i="2"/>
  <c r="J974" i="2" s="1"/>
  <c r="F973" i="2"/>
  <c r="J973" i="2" s="1"/>
  <c r="F971" i="2"/>
  <c r="J971" i="2" s="1"/>
  <c r="F970" i="2"/>
  <c r="J970" i="2" s="1"/>
  <c r="F969" i="2"/>
  <c r="J969" i="2" s="1"/>
  <c r="F967" i="2"/>
  <c r="J967" i="2" s="1"/>
  <c r="F966" i="2"/>
  <c r="J966" i="2" s="1"/>
  <c r="F965" i="2"/>
  <c r="J965" i="2" s="1"/>
  <c r="F964" i="2"/>
  <c r="J964" i="2" s="1"/>
  <c r="F963" i="2"/>
  <c r="J963" i="2" s="1"/>
  <c r="F960" i="2"/>
  <c r="J960" i="2" s="1"/>
  <c r="F959" i="2"/>
  <c r="J959" i="2" s="1"/>
  <c r="F958" i="2"/>
  <c r="J958" i="2" s="1"/>
  <c r="F957" i="2"/>
  <c r="J957" i="2" s="1"/>
  <c r="F956" i="2"/>
  <c r="J956" i="2" s="1"/>
  <c r="F955" i="2"/>
  <c r="J955" i="2" s="1"/>
  <c r="F953" i="2"/>
  <c r="J953" i="2" s="1"/>
  <c r="F952" i="2"/>
  <c r="J952" i="2" s="1"/>
  <c r="F951" i="2"/>
  <c r="J951" i="2" s="1"/>
  <c r="F950" i="2"/>
  <c r="J950" i="2" s="1"/>
  <c r="F949" i="2"/>
  <c r="J949" i="2" s="1"/>
  <c r="F948" i="2"/>
  <c r="J948" i="2" s="1"/>
  <c r="F947" i="2"/>
  <c r="J947" i="2" s="1"/>
  <c r="F946" i="2"/>
  <c r="J946" i="2" s="1"/>
  <c r="F945" i="2"/>
  <c r="J945" i="2" s="1"/>
  <c r="F944" i="2"/>
  <c r="J944" i="2" s="1"/>
  <c r="F942" i="2"/>
  <c r="J942" i="2" s="1"/>
  <c r="F941" i="2"/>
  <c r="J941" i="2" s="1"/>
  <c r="F940" i="2"/>
  <c r="J940" i="2" s="1"/>
  <c r="F938" i="2"/>
  <c r="J938" i="2" s="1"/>
  <c r="F937" i="2"/>
  <c r="J937" i="2" s="1"/>
  <c r="F936" i="2"/>
  <c r="J936" i="2" s="1"/>
  <c r="F935" i="2"/>
  <c r="J935" i="2" s="1"/>
  <c r="F933" i="2"/>
  <c r="J933" i="2" s="1"/>
  <c r="F932" i="2"/>
  <c r="J932" i="2" s="1"/>
  <c r="F931" i="2"/>
  <c r="J931" i="2" s="1"/>
  <c r="F930" i="2"/>
  <c r="J930" i="2" s="1"/>
  <c r="F929" i="2"/>
  <c r="J929" i="2" s="1"/>
  <c r="F928" i="2"/>
  <c r="J928" i="2" s="1"/>
  <c r="F927" i="2"/>
  <c r="J927" i="2" s="1"/>
  <c r="F925" i="2"/>
  <c r="J925" i="2" s="1"/>
  <c r="F924" i="2"/>
  <c r="J924" i="2" s="1"/>
  <c r="F923" i="2"/>
  <c r="J923" i="2" s="1"/>
  <c r="F921" i="2"/>
  <c r="J921" i="2" s="1"/>
  <c r="F920" i="2"/>
  <c r="J920" i="2" s="1"/>
  <c r="F919" i="2"/>
  <c r="J919" i="2" s="1"/>
  <c r="F918" i="2"/>
  <c r="J918" i="2" s="1"/>
  <c r="F917" i="2"/>
  <c r="J917" i="2" s="1"/>
  <c r="F916" i="2"/>
  <c r="J916" i="2" s="1"/>
  <c r="F915" i="2"/>
  <c r="J915" i="2" s="1"/>
  <c r="F914" i="2"/>
  <c r="J914" i="2" s="1"/>
  <c r="F913" i="2"/>
  <c r="J913" i="2" s="1"/>
  <c r="F911" i="2"/>
  <c r="J911" i="2" s="1"/>
  <c r="F910" i="2"/>
  <c r="J910" i="2" s="1"/>
  <c r="F909" i="2"/>
  <c r="F908" i="2"/>
  <c r="F907" i="2"/>
  <c r="J907" i="2" s="1"/>
  <c r="F906" i="2"/>
  <c r="F905" i="2"/>
  <c r="F904" i="2"/>
  <c r="F903" i="2"/>
  <c r="F902" i="2"/>
  <c r="F900" i="2"/>
  <c r="J900" i="2" s="1"/>
  <c r="F898" i="2"/>
  <c r="J898" i="2" s="1"/>
  <c r="F897" i="2"/>
  <c r="J897" i="2" s="1"/>
  <c r="F895" i="2"/>
  <c r="J895" i="2" s="1"/>
  <c r="F894" i="2"/>
  <c r="J894" i="2" s="1"/>
  <c r="F893" i="2"/>
  <c r="J893" i="2" s="1"/>
  <c r="F892" i="2"/>
  <c r="J892" i="2" s="1"/>
  <c r="F891" i="2"/>
  <c r="J891" i="2" s="1"/>
  <c r="F890" i="2"/>
  <c r="J890" i="2" s="1"/>
  <c r="F889" i="2"/>
  <c r="J889" i="2" s="1"/>
  <c r="F887" i="2"/>
  <c r="J887" i="2" s="1"/>
  <c r="F886" i="2"/>
  <c r="J886" i="2" s="1"/>
  <c r="F885" i="2"/>
  <c r="J885" i="2" s="1"/>
  <c r="F884" i="2"/>
  <c r="J884" i="2" s="1"/>
  <c r="F881" i="2"/>
  <c r="J881" i="2" s="1"/>
  <c r="F880" i="2"/>
  <c r="J880" i="2" s="1"/>
  <c r="F879" i="2"/>
  <c r="J879" i="2" s="1"/>
  <c r="F878" i="2"/>
  <c r="J878" i="2" s="1"/>
  <c r="F877" i="2"/>
  <c r="J877" i="2" s="1"/>
  <c r="F876" i="2"/>
  <c r="J876" i="2" s="1"/>
  <c r="F875" i="2"/>
  <c r="J875" i="2" s="1"/>
  <c r="F874" i="2"/>
  <c r="J874" i="2" s="1"/>
  <c r="F873" i="2"/>
  <c r="J873" i="2" s="1"/>
  <c r="F872" i="2"/>
  <c r="J872" i="2" s="1"/>
  <c r="F871" i="2"/>
  <c r="J871" i="2" s="1"/>
  <c r="F870" i="2"/>
  <c r="J870" i="2" s="1"/>
  <c r="F868" i="2"/>
  <c r="J868" i="2" s="1"/>
  <c r="F867" i="2"/>
  <c r="J867" i="2" s="1"/>
  <c r="F866" i="2"/>
  <c r="J866" i="2" s="1"/>
  <c r="F865" i="2"/>
  <c r="J865" i="2" s="1"/>
  <c r="F864" i="2"/>
  <c r="J864" i="2" s="1"/>
  <c r="F863" i="2"/>
  <c r="J863" i="2" s="1"/>
  <c r="F862" i="2"/>
  <c r="J862" i="2" s="1"/>
  <c r="F861" i="2"/>
  <c r="J861" i="2" s="1"/>
  <c r="F859" i="2"/>
  <c r="J859" i="2" s="1"/>
  <c r="F858" i="2"/>
  <c r="J858" i="2" s="1"/>
  <c r="F857" i="2"/>
  <c r="J857" i="2" s="1"/>
  <c r="F856" i="2"/>
  <c r="J856" i="2" s="1"/>
  <c r="F855" i="2"/>
  <c r="J855" i="2" s="1"/>
  <c r="F854" i="2"/>
  <c r="J854" i="2" s="1"/>
  <c r="F853" i="2"/>
  <c r="J853" i="2" s="1"/>
  <c r="F852" i="2"/>
  <c r="J852" i="2" s="1"/>
  <c r="F851" i="2"/>
  <c r="J851" i="2" s="1"/>
  <c r="F850" i="2"/>
  <c r="J850" i="2" s="1"/>
  <c r="F849" i="2"/>
  <c r="J849" i="2" s="1"/>
  <c r="F847" i="2"/>
  <c r="J847" i="2" s="1"/>
  <c r="F846" i="2"/>
  <c r="J846" i="2" s="1"/>
  <c r="F845" i="2"/>
  <c r="J845" i="2" s="1"/>
  <c r="F844" i="2"/>
  <c r="J844" i="2" s="1"/>
  <c r="F843" i="2"/>
  <c r="J843" i="2" s="1"/>
  <c r="F841" i="2"/>
  <c r="J841" i="2" s="1"/>
  <c r="F840" i="2"/>
  <c r="J840" i="2" s="1"/>
  <c r="F838" i="2"/>
  <c r="J838" i="2" s="1"/>
  <c r="F837" i="2"/>
  <c r="J837" i="2" s="1"/>
  <c r="F836" i="2"/>
  <c r="J836" i="2" s="1"/>
  <c r="F834" i="2"/>
  <c r="J834" i="2" s="1"/>
  <c r="F833" i="2"/>
  <c r="J833" i="2" s="1"/>
  <c r="F832" i="2"/>
  <c r="J832" i="2" s="1"/>
  <c r="F831" i="2"/>
  <c r="J831" i="2" s="1"/>
  <c r="F830" i="2"/>
  <c r="J830" i="2" s="1"/>
  <c r="F827" i="2"/>
  <c r="J827" i="2" s="1"/>
  <c r="F826" i="2"/>
  <c r="J826" i="2" s="1"/>
  <c r="F825" i="2"/>
  <c r="J825" i="2" s="1"/>
  <c r="F824" i="2"/>
  <c r="J824" i="2" s="1"/>
  <c r="F823" i="2"/>
  <c r="J823" i="2" s="1"/>
  <c r="F822" i="2"/>
  <c r="J822" i="2" s="1"/>
  <c r="F820" i="2"/>
  <c r="J820" i="2" s="1"/>
  <c r="F819" i="2"/>
  <c r="J819" i="2" s="1"/>
  <c r="F818" i="2"/>
  <c r="J818" i="2" s="1"/>
  <c r="F817" i="2"/>
  <c r="J817" i="2" s="1"/>
  <c r="F816" i="2"/>
  <c r="J816" i="2" s="1"/>
  <c r="F815" i="2"/>
  <c r="J815" i="2" s="1"/>
  <c r="F814" i="2"/>
  <c r="J814" i="2" s="1"/>
  <c r="F813" i="2"/>
  <c r="J813" i="2" s="1"/>
  <c r="F812" i="2"/>
  <c r="J812" i="2" s="1"/>
  <c r="F811" i="2"/>
  <c r="J811" i="2" s="1"/>
  <c r="F809" i="2"/>
  <c r="J809" i="2" s="1"/>
  <c r="F808" i="2"/>
  <c r="J808" i="2" s="1"/>
  <c r="F807" i="2"/>
  <c r="J807" i="2" s="1"/>
  <c r="F805" i="2"/>
  <c r="J805" i="2" s="1"/>
  <c r="F804" i="2"/>
  <c r="J804" i="2" s="1"/>
  <c r="F803" i="2"/>
  <c r="J803" i="2" s="1"/>
  <c r="F802" i="2"/>
  <c r="J802" i="2" s="1"/>
  <c r="F800" i="2"/>
  <c r="J800" i="2" s="1"/>
  <c r="F799" i="2"/>
  <c r="J799" i="2" s="1"/>
  <c r="F798" i="2"/>
  <c r="J798" i="2" s="1"/>
  <c r="F797" i="2"/>
  <c r="J797" i="2" s="1"/>
  <c r="F796" i="2"/>
  <c r="J796" i="2" s="1"/>
  <c r="F795" i="2"/>
  <c r="J795" i="2" s="1"/>
  <c r="F793" i="2"/>
  <c r="J793" i="2" s="1"/>
  <c r="F792" i="2"/>
  <c r="J792" i="2" s="1"/>
  <c r="F791" i="2"/>
  <c r="J791" i="2" s="1"/>
  <c r="F789" i="2"/>
  <c r="J789" i="2" s="1"/>
  <c r="F788" i="2"/>
  <c r="J788" i="2" s="1"/>
  <c r="F787" i="2"/>
  <c r="J787" i="2" s="1"/>
  <c r="F786" i="2"/>
  <c r="J786" i="2" s="1"/>
  <c r="F785" i="2"/>
  <c r="J785" i="2" s="1"/>
  <c r="F784" i="2"/>
  <c r="J784" i="2" s="1"/>
  <c r="F783" i="2"/>
  <c r="J783" i="2" s="1"/>
  <c r="F782" i="2"/>
  <c r="J782" i="2" s="1"/>
  <c r="F781" i="2"/>
  <c r="J781" i="2" s="1"/>
  <c r="F779" i="2"/>
  <c r="J779" i="2" s="1"/>
  <c r="F778" i="2"/>
  <c r="J778" i="2" s="1"/>
  <c r="F777" i="2"/>
  <c r="F776" i="2"/>
  <c r="F775" i="2"/>
  <c r="F774" i="2"/>
  <c r="F773" i="2"/>
  <c r="F772" i="2"/>
  <c r="F771" i="2"/>
  <c r="F770" i="2"/>
  <c r="F768" i="2"/>
  <c r="J768" i="2" s="1"/>
  <c r="F766" i="2"/>
  <c r="J766" i="2" s="1"/>
  <c r="F765" i="2"/>
  <c r="J765" i="2" s="1"/>
  <c r="F763" i="2"/>
  <c r="J763" i="2" s="1"/>
  <c r="F762" i="2"/>
  <c r="J762" i="2" s="1"/>
  <c r="F761" i="2"/>
  <c r="J761" i="2" s="1"/>
  <c r="F760" i="2"/>
  <c r="J760" i="2" s="1"/>
  <c r="F759" i="2"/>
  <c r="J759" i="2" s="1"/>
  <c r="F758" i="2"/>
  <c r="J758" i="2" s="1"/>
  <c r="F757" i="2"/>
  <c r="J757" i="2" s="1"/>
  <c r="F755" i="2"/>
  <c r="J755" i="2" s="1"/>
  <c r="F754" i="2"/>
  <c r="J754" i="2" s="1"/>
  <c r="F753" i="2"/>
  <c r="J753" i="2" s="1"/>
  <c r="F752" i="2"/>
  <c r="J752" i="2" s="1"/>
  <c r="F749" i="2"/>
  <c r="J749" i="2" s="1"/>
  <c r="F748" i="2"/>
  <c r="J748" i="2" s="1"/>
  <c r="F747" i="2"/>
  <c r="J747" i="2" s="1"/>
  <c r="F746" i="2"/>
  <c r="J746" i="2" s="1"/>
  <c r="F745" i="2"/>
  <c r="J745" i="2" s="1"/>
  <c r="F744" i="2"/>
  <c r="J744" i="2" s="1"/>
  <c r="F743" i="2"/>
  <c r="J743" i="2" s="1"/>
  <c r="F742" i="2"/>
  <c r="J742" i="2" s="1"/>
  <c r="F741" i="2"/>
  <c r="J741" i="2" s="1"/>
  <c r="F740" i="2"/>
  <c r="J740" i="2" s="1"/>
  <c r="F739" i="2"/>
  <c r="J739" i="2" s="1"/>
  <c r="F738" i="2"/>
  <c r="J738" i="2" s="1"/>
  <c r="F736" i="2"/>
  <c r="J736" i="2" s="1"/>
  <c r="F735" i="2"/>
  <c r="J735" i="2" s="1"/>
  <c r="F734" i="2"/>
  <c r="J734" i="2" s="1"/>
  <c r="F733" i="2"/>
  <c r="J733" i="2" s="1"/>
  <c r="F732" i="2"/>
  <c r="J732" i="2" s="1"/>
  <c r="F731" i="2"/>
  <c r="J731" i="2" s="1"/>
  <c r="F730" i="2"/>
  <c r="J730" i="2" s="1"/>
  <c r="F729" i="2"/>
  <c r="J729" i="2" s="1"/>
  <c r="F727" i="2"/>
  <c r="J727" i="2" s="1"/>
  <c r="F726" i="2"/>
  <c r="J726" i="2" s="1"/>
  <c r="F725" i="2"/>
  <c r="J725" i="2" s="1"/>
  <c r="F724" i="2"/>
  <c r="J724" i="2" s="1"/>
  <c r="F723" i="2"/>
  <c r="J723" i="2" s="1"/>
  <c r="F722" i="2"/>
  <c r="J722" i="2" s="1"/>
  <c r="F721" i="2"/>
  <c r="J721" i="2" s="1"/>
  <c r="F720" i="2"/>
  <c r="J720" i="2" s="1"/>
  <c r="F719" i="2"/>
  <c r="J719" i="2" s="1"/>
  <c r="F718" i="2"/>
  <c r="J718" i="2" s="1"/>
  <c r="F717" i="2"/>
  <c r="J717" i="2" s="1"/>
  <c r="F716" i="2"/>
  <c r="J716" i="2" s="1"/>
  <c r="F715" i="2"/>
  <c r="J715" i="2" s="1"/>
  <c r="F714" i="2"/>
  <c r="J714" i="2" s="1"/>
  <c r="F713" i="2"/>
  <c r="J713" i="2" s="1"/>
  <c r="F712" i="2"/>
  <c r="J712" i="2" s="1"/>
  <c r="F711" i="2"/>
  <c r="J711" i="2" s="1"/>
  <c r="F709" i="2"/>
  <c r="J709" i="2" s="1"/>
  <c r="F708" i="2"/>
  <c r="J708" i="2" s="1"/>
  <c r="F707" i="2"/>
  <c r="J707" i="2" s="1"/>
  <c r="F706" i="2"/>
  <c r="J706" i="2" s="1"/>
  <c r="F705" i="2"/>
  <c r="J705" i="2" s="1"/>
  <c r="F704" i="2"/>
  <c r="J704" i="2" s="1"/>
  <c r="F702" i="2"/>
  <c r="J702" i="2" s="1"/>
  <c r="F701" i="2"/>
  <c r="J701" i="2" s="1"/>
  <c r="F699" i="2"/>
  <c r="J699" i="2" s="1"/>
  <c r="F698" i="2"/>
  <c r="J698" i="2" s="1"/>
  <c r="F697" i="2"/>
  <c r="J697" i="2" s="1"/>
  <c r="F696" i="2"/>
  <c r="J696" i="2" s="1"/>
  <c r="F694" i="2"/>
  <c r="J694" i="2" s="1"/>
  <c r="F693" i="2"/>
  <c r="J693" i="2" s="1"/>
  <c r="F692" i="2"/>
  <c r="J692" i="2" s="1"/>
  <c r="F690" i="2"/>
  <c r="J690" i="2" s="1"/>
  <c r="F689" i="2"/>
  <c r="J689" i="2" s="1"/>
  <c r="F688" i="2"/>
  <c r="J688" i="2" s="1"/>
  <c r="F687" i="2"/>
  <c r="J687" i="2" s="1"/>
  <c r="F684" i="2"/>
  <c r="J684" i="2" s="1"/>
  <c r="F683" i="2"/>
  <c r="J683" i="2" s="1"/>
  <c r="F682" i="2"/>
  <c r="J682" i="2" s="1"/>
  <c r="F681" i="2"/>
  <c r="J681" i="2" s="1"/>
  <c r="F680" i="2"/>
  <c r="J680" i="2" s="1"/>
  <c r="F679" i="2"/>
  <c r="J679" i="2" s="1"/>
  <c r="F677" i="2"/>
  <c r="J677" i="2" s="1"/>
  <c r="F676" i="2"/>
  <c r="J676" i="2" s="1"/>
  <c r="F675" i="2"/>
  <c r="J675" i="2" s="1"/>
  <c r="F674" i="2"/>
  <c r="J674" i="2" s="1"/>
  <c r="F673" i="2"/>
  <c r="J673" i="2" s="1"/>
  <c r="F672" i="2"/>
  <c r="J672" i="2" s="1"/>
  <c r="F671" i="2"/>
  <c r="J671" i="2" s="1"/>
  <c r="F670" i="2"/>
  <c r="J670" i="2" s="1"/>
  <c r="F669" i="2"/>
  <c r="J669" i="2" s="1"/>
  <c r="F668" i="2"/>
  <c r="J668" i="2" s="1"/>
  <c r="F666" i="2"/>
  <c r="J666" i="2" s="1"/>
  <c r="F665" i="2"/>
  <c r="J665" i="2" s="1"/>
  <c r="F664" i="2"/>
  <c r="J664" i="2" s="1"/>
  <c r="F662" i="2"/>
  <c r="J662" i="2" s="1"/>
  <c r="F661" i="2"/>
  <c r="J661" i="2" s="1"/>
  <c r="F660" i="2"/>
  <c r="J660" i="2" s="1"/>
  <c r="F659" i="2"/>
  <c r="J659" i="2" s="1"/>
  <c r="F657" i="2"/>
  <c r="J657" i="2" s="1"/>
  <c r="F656" i="2"/>
  <c r="J656" i="2" s="1"/>
  <c r="F655" i="2"/>
  <c r="J655" i="2" s="1"/>
  <c r="F654" i="2"/>
  <c r="J654" i="2" s="1"/>
  <c r="F653" i="2"/>
  <c r="J653" i="2" s="1"/>
  <c r="F652" i="2"/>
  <c r="J652" i="2" s="1"/>
  <c r="F651" i="2"/>
  <c r="J651" i="2" s="1"/>
  <c r="F649" i="2"/>
  <c r="J649" i="2" s="1"/>
  <c r="F648" i="2"/>
  <c r="J648" i="2" s="1"/>
  <c r="F647" i="2"/>
  <c r="J647" i="2" s="1"/>
  <c r="F645" i="2"/>
  <c r="J645" i="2" s="1"/>
  <c r="F644" i="2"/>
  <c r="J644" i="2" s="1"/>
  <c r="F643" i="2"/>
  <c r="J643" i="2" s="1"/>
  <c r="F642" i="2"/>
  <c r="J642" i="2" s="1"/>
  <c r="F641" i="2"/>
  <c r="J641" i="2" s="1"/>
  <c r="F640" i="2"/>
  <c r="J640" i="2" s="1"/>
  <c r="F639" i="2"/>
  <c r="J639" i="2" s="1"/>
  <c r="F638" i="2"/>
  <c r="J638" i="2" s="1"/>
  <c r="F637" i="2"/>
  <c r="J637" i="2" s="1"/>
  <c r="F635" i="2"/>
  <c r="J635" i="2" s="1"/>
  <c r="F634" i="2"/>
  <c r="J634" i="2" s="1"/>
  <c r="F633" i="2"/>
  <c r="J633" i="2" s="1"/>
  <c r="F632" i="2"/>
  <c r="J632" i="2" s="1"/>
  <c r="F631" i="2"/>
  <c r="F630" i="2"/>
  <c r="J630" i="2" s="1"/>
  <c r="F629" i="2"/>
  <c r="J629" i="2" s="1"/>
  <c r="F628" i="2"/>
  <c r="J628" i="2" s="1"/>
  <c r="F627" i="2"/>
  <c r="J627" i="2" s="1"/>
  <c r="F626" i="2"/>
  <c r="J626" i="2" s="1"/>
  <c r="F624" i="2"/>
  <c r="J624" i="2" s="1"/>
  <c r="F622" i="2"/>
  <c r="J622" i="2" s="1"/>
  <c r="F621" i="2"/>
  <c r="J621" i="2" s="1"/>
  <c r="F619" i="2"/>
  <c r="J619" i="2" s="1"/>
  <c r="F618" i="2"/>
  <c r="J618" i="2" s="1"/>
  <c r="F617" i="2"/>
  <c r="J617" i="2" s="1"/>
  <c r="F616" i="2"/>
  <c r="J616" i="2" s="1"/>
  <c r="F615" i="2"/>
  <c r="F614" i="2"/>
  <c r="J614" i="2" s="1"/>
  <c r="F613" i="2"/>
  <c r="J613" i="2" s="1"/>
  <c r="F612" i="2"/>
  <c r="J612" i="2" s="1"/>
  <c r="F611" i="2"/>
  <c r="F610" i="2"/>
  <c r="J610" i="2" s="1"/>
  <c r="F608" i="2"/>
  <c r="J608" i="2" s="1"/>
  <c r="F607" i="2"/>
  <c r="J607" i="2" s="1"/>
  <c r="F606" i="2"/>
  <c r="J606" i="2" s="1"/>
  <c r="F605" i="2"/>
  <c r="J605" i="2" s="1"/>
  <c r="F604" i="2"/>
  <c r="J604" i="2" s="1"/>
  <c r="F601" i="2"/>
  <c r="J601" i="2" s="1"/>
  <c r="F600" i="2"/>
  <c r="J600" i="2" s="1"/>
  <c r="F599" i="2"/>
  <c r="J599" i="2" s="1"/>
  <c r="F598" i="2"/>
  <c r="J598" i="2" s="1"/>
  <c r="F597" i="2"/>
  <c r="J597" i="2" s="1"/>
  <c r="F596" i="2"/>
  <c r="J596" i="2" s="1"/>
  <c r="F595" i="2"/>
  <c r="J595" i="2" s="1"/>
  <c r="F594" i="2"/>
  <c r="J594" i="2" s="1"/>
  <c r="F593" i="2"/>
  <c r="J593" i="2" s="1"/>
  <c r="F592" i="2"/>
  <c r="J592" i="2" s="1"/>
  <c r="F591" i="2"/>
  <c r="J591" i="2" s="1"/>
  <c r="F590" i="2"/>
  <c r="J590" i="2" s="1"/>
  <c r="F588" i="2"/>
  <c r="J588" i="2" s="1"/>
  <c r="F587" i="2"/>
  <c r="J587" i="2" s="1"/>
  <c r="F586" i="2"/>
  <c r="J586" i="2" s="1"/>
  <c r="F585" i="2"/>
  <c r="J585" i="2" s="1"/>
  <c r="F584" i="2"/>
  <c r="J584" i="2" s="1"/>
  <c r="F583" i="2"/>
  <c r="J583" i="2" s="1"/>
  <c r="F582" i="2"/>
  <c r="J582" i="2" s="1"/>
  <c r="F581" i="2"/>
  <c r="J581" i="2" s="1"/>
  <c r="F579" i="2"/>
  <c r="J579" i="2" s="1"/>
  <c r="F578" i="2"/>
  <c r="J578" i="2" s="1"/>
  <c r="F577" i="2"/>
  <c r="J577" i="2" s="1"/>
  <c r="F576" i="2"/>
  <c r="J576" i="2" s="1"/>
  <c r="F575" i="2"/>
  <c r="J575" i="2" s="1"/>
  <c r="F574" i="2"/>
  <c r="J574" i="2" s="1"/>
  <c r="F573" i="2"/>
  <c r="J573" i="2" s="1"/>
  <c r="F572" i="2"/>
  <c r="J572" i="2" s="1"/>
  <c r="F571" i="2"/>
  <c r="J571" i="2" s="1"/>
  <c r="F570" i="2"/>
  <c r="J570" i="2" s="1"/>
  <c r="F569" i="2"/>
  <c r="J569" i="2" s="1"/>
  <c r="F568" i="2"/>
  <c r="J568" i="2" s="1"/>
  <c r="F567" i="2"/>
  <c r="J567" i="2" s="1"/>
  <c r="F566" i="2"/>
  <c r="J566" i="2" s="1"/>
  <c r="F565" i="2"/>
  <c r="F563" i="2"/>
  <c r="J563" i="2" s="1"/>
  <c r="F562" i="2"/>
  <c r="J562" i="2" s="1"/>
  <c r="F561" i="2"/>
  <c r="J561" i="2" s="1"/>
  <c r="F560" i="2"/>
  <c r="J560" i="2" s="1"/>
  <c r="F559" i="2"/>
  <c r="J559" i="2" s="1"/>
  <c r="F558" i="2"/>
  <c r="J558" i="2" s="1"/>
  <c r="F556" i="2"/>
  <c r="J556" i="2" s="1"/>
  <c r="F555" i="2"/>
  <c r="J555" i="2" s="1"/>
  <c r="F553" i="2"/>
  <c r="J553" i="2" s="1"/>
  <c r="F552" i="2"/>
  <c r="J552" i="2" s="1"/>
  <c r="F551" i="2"/>
  <c r="J551" i="2" s="1"/>
  <c r="F550" i="2"/>
  <c r="J550" i="2" s="1"/>
  <c r="F548" i="2"/>
  <c r="J548" i="2" s="1"/>
  <c r="F547" i="2"/>
  <c r="J547" i="2" s="1"/>
  <c r="F546" i="2"/>
  <c r="J546" i="2" s="1"/>
  <c r="F545" i="2"/>
  <c r="J545" i="2" s="1"/>
  <c r="F543" i="2"/>
  <c r="J543" i="2" s="1"/>
  <c r="F542" i="2"/>
  <c r="J542" i="2" s="1"/>
  <c r="F541" i="2"/>
  <c r="J541" i="2" s="1"/>
  <c r="F540" i="2"/>
  <c r="J540" i="2" s="1"/>
  <c r="F539" i="2"/>
  <c r="J539" i="2" s="1"/>
  <c r="F536" i="2"/>
  <c r="J536" i="2" s="1"/>
  <c r="F535" i="2"/>
  <c r="J535" i="2" s="1"/>
  <c r="F534" i="2"/>
  <c r="J534" i="2" s="1"/>
  <c r="F533" i="2"/>
  <c r="J533" i="2" s="1"/>
  <c r="F532" i="2"/>
  <c r="J532" i="2" s="1"/>
  <c r="F531" i="2"/>
  <c r="J531" i="2" s="1"/>
  <c r="F530" i="2"/>
  <c r="J530" i="2" s="1"/>
  <c r="F529" i="2"/>
  <c r="J529" i="2" s="1"/>
  <c r="F528" i="2"/>
  <c r="J528" i="2" s="1"/>
  <c r="F527" i="2"/>
  <c r="J527" i="2" s="1"/>
  <c r="F526" i="2"/>
  <c r="J526" i="2" s="1"/>
  <c r="F525" i="2"/>
  <c r="J525" i="2" s="1"/>
  <c r="F523" i="2"/>
  <c r="J523" i="2" s="1"/>
  <c r="F522" i="2"/>
  <c r="J522" i="2" s="1"/>
  <c r="F521" i="2"/>
  <c r="J521" i="2" s="1"/>
  <c r="F520" i="2"/>
  <c r="J520" i="2" s="1"/>
  <c r="F519" i="2"/>
  <c r="J519" i="2" s="1"/>
  <c r="F518" i="2"/>
  <c r="J518" i="2" s="1"/>
  <c r="F517" i="2"/>
  <c r="J517" i="2" s="1"/>
  <c r="F516" i="2"/>
  <c r="J516" i="2" s="1"/>
  <c r="F515" i="2"/>
  <c r="J515" i="2" s="1"/>
  <c r="F514" i="2"/>
  <c r="J514" i="2" s="1"/>
  <c r="F512" i="2"/>
  <c r="J512" i="2" s="1"/>
  <c r="F511" i="2"/>
  <c r="J511" i="2" s="1"/>
  <c r="F510" i="2"/>
  <c r="J510" i="2" s="1"/>
  <c r="F508" i="2"/>
  <c r="J508" i="2" s="1"/>
  <c r="F507" i="2"/>
  <c r="J507" i="2" s="1"/>
  <c r="F506" i="2"/>
  <c r="J506" i="2" s="1"/>
  <c r="F505" i="2"/>
  <c r="J505" i="2" s="1"/>
  <c r="F504" i="2"/>
  <c r="J504" i="2" s="1"/>
  <c r="F502" i="2"/>
  <c r="J502" i="2" s="1"/>
  <c r="F501" i="2"/>
  <c r="J501" i="2" s="1"/>
  <c r="F500" i="2"/>
  <c r="J500" i="2" s="1"/>
  <c r="F499" i="2"/>
  <c r="J499" i="2" s="1"/>
  <c r="F498" i="2"/>
  <c r="J498" i="2" s="1"/>
  <c r="F497" i="2"/>
  <c r="J497" i="2" s="1"/>
  <c r="F496" i="2"/>
  <c r="J496" i="2" s="1"/>
  <c r="F495" i="2"/>
  <c r="J495" i="2" s="1"/>
  <c r="F493" i="2"/>
  <c r="J493" i="2" s="1"/>
  <c r="F492" i="2"/>
  <c r="J492" i="2" s="1"/>
  <c r="F491" i="2"/>
  <c r="J491" i="2" s="1"/>
  <c r="F489" i="2"/>
  <c r="J489" i="2" s="1"/>
  <c r="F488" i="2"/>
  <c r="J488" i="2" s="1"/>
  <c r="F487" i="2"/>
  <c r="J487" i="2" s="1"/>
  <c r="F486" i="2"/>
  <c r="J486" i="2" s="1"/>
  <c r="F485" i="2"/>
  <c r="J485" i="2" s="1"/>
  <c r="F484" i="2"/>
  <c r="J484" i="2" s="1"/>
  <c r="F483" i="2"/>
  <c r="J483" i="2" s="1"/>
  <c r="F482" i="2"/>
  <c r="J482" i="2" s="1"/>
  <c r="F481" i="2"/>
  <c r="J481" i="2" s="1"/>
  <c r="F479" i="2"/>
  <c r="J479" i="2" s="1"/>
  <c r="F477" i="2"/>
  <c r="J477" i="2" s="1"/>
  <c r="F476" i="2"/>
  <c r="J476" i="2" s="1"/>
  <c r="F475" i="2"/>
  <c r="F474" i="2"/>
  <c r="J474" i="2" s="1"/>
  <c r="F473" i="2"/>
  <c r="J473" i="2" s="1"/>
  <c r="F472" i="2"/>
  <c r="J472" i="2" s="1"/>
  <c r="F471" i="2"/>
  <c r="J471" i="2" s="1"/>
  <c r="F470" i="2"/>
  <c r="J470" i="2" s="1"/>
  <c r="F469" i="2"/>
  <c r="J469" i="2" s="1"/>
  <c r="F468" i="2"/>
  <c r="J468" i="2" s="1"/>
  <c r="F466" i="2"/>
  <c r="J466" i="2" s="1"/>
  <c r="F465" i="2"/>
  <c r="J465" i="2" s="1"/>
  <c r="F464" i="2"/>
  <c r="J464" i="2" s="1"/>
  <c r="F462" i="2"/>
  <c r="J462" i="2" s="1"/>
  <c r="F461" i="2"/>
  <c r="J461" i="2" s="1"/>
  <c r="F460" i="2"/>
  <c r="J460" i="2" s="1"/>
  <c r="F459" i="2"/>
  <c r="J459" i="2" s="1"/>
  <c r="F458" i="2"/>
  <c r="J458" i="2" s="1"/>
  <c r="F457" i="2"/>
  <c r="J457" i="2" s="1"/>
  <c r="F456" i="2"/>
  <c r="J456" i="2" s="1"/>
  <c r="F455" i="2"/>
  <c r="J455" i="2" s="1"/>
  <c r="F453" i="2"/>
  <c r="J453" i="2" s="1"/>
  <c r="F452" i="2"/>
  <c r="J452" i="2" s="1"/>
  <c r="F451" i="2"/>
  <c r="J451" i="2" s="1"/>
  <c r="F450" i="2"/>
  <c r="J450" i="2" s="1"/>
  <c r="F447" i="2"/>
  <c r="J447" i="2" s="1"/>
  <c r="F446" i="2"/>
  <c r="J446" i="2" s="1"/>
  <c r="F445" i="2"/>
  <c r="J445" i="2" s="1"/>
  <c r="F444" i="2"/>
  <c r="J444" i="2" s="1"/>
  <c r="F443" i="2"/>
  <c r="J443" i="2" s="1"/>
  <c r="F442" i="2"/>
  <c r="J442" i="2" s="1"/>
  <c r="F441" i="2"/>
  <c r="J441" i="2" s="1"/>
  <c r="F440" i="2"/>
  <c r="J440" i="2" s="1"/>
  <c r="F439" i="2"/>
  <c r="J439" i="2" s="1"/>
  <c r="F438" i="2"/>
  <c r="J438" i="2" s="1"/>
  <c r="F437" i="2"/>
  <c r="J437" i="2" s="1"/>
  <c r="F436" i="2"/>
  <c r="J436" i="2" s="1"/>
  <c r="F435" i="2"/>
  <c r="J435" i="2" s="1"/>
  <c r="F433" i="2"/>
  <c r="J433" i="2" s="1"/>
  <c r="F432" i="2"/>
  <c r="J432" i="2" s="1"/>
  <c r="F431" i="2"/>
  <c r="J431" i="2" s="1"/>
  <c r="F430" i="2"/>
  <c r="J430" i="2" s="1"/>
  <c r="F429" i="2"/>
  <c r="J429" i="2" s="1"/>
  <c r="F428" i="2"/>
  <c r="J428" i="2" s="1"/>
  <c r="F427" i="2"/>
  <c r="J427" i="2" s="1"/>
  <c r="F426" i="2"/>
  <c r="J426" i="2" s="1"/>
  <c r="F424" i="2"/>
  <c r="J424" i="2" s="1"/>
  <c r="F423" i="2"/>
  <c r="J423" i="2" s="1"/>
  <c r="F422" i="2"/>
  <c r="J422" i="2" s="1"/>
  <c r="F421" i="2"/>
  <c r="J421" i="2" s="1"/>
  <c r="F420" i="2"/>
  <c r="J420" i="2" s="1"/>
  <c r="F419" i="2"/>
  <c r="J419" i="2" s="1"/>
  <c r="F418" i="2"/>
  <c r="J418" i="2" s="1"/>
  <c r="F417" i="2"/>
  <c r="J417" i="2" s="1"/>
  <c r="F416" i="2"/>
  <c r="J416" i="2" s="1"/>
  <c r="F415" i="2"/>
  <c r="J415" i="2" s="1"/>
  <c r="F414" i="2"/>
  <c r="J414" i="2" s="1"/>
  <c r="F413" i="2"/>
  <c r="J413" i="2" s="1"/>
  <c r="F412" i="2"/>
  <c r="J412" i="2" s="1"/>
  <c r="F411" i="2"/>
  <c r="F409" i="2"/>
  <c r="J409" i="2" s="1"/>
  <c r="F408" i="2"/>
  <c r="J408" i="2" s="1"/>
  <c r="F407" i="2"/>
  <c r="J407" i="2" s="1"/>
  <c r="F406" i="2"/>
  <c r="J406" i="2" s="1"/>
  <c r="F405" i="2"/>
  <c r="J405" i="2" s="1"/>
  <c r="F404" i="2"/>
  <c r="J404" i="2" s="1"/>
  <c r="F402" i="2"/>
  <c r="J402" i="2" s="1"/>
  <c r="F401" i="2"/>
  <c r="J401" i="2" s="1"/>
  <c r="F399" i="2"/>
  <c r="J399" i="2" s="1"/>
  <c r="F398" i="2"/>
  <c r="J398" i="2" s="1"/>
  <c r="F397" i="2"/>
  <c r="J397" i="2" s="1"/>
  <c r="F396" i="2"/>
  <c r="J396" i="2" s="1"/>
  <c r="F394" i="2"/>
  <c r="J394" i="2" s="1"/>
  <c r="F393" i="2"/>
  <c r="J393" i="2" s="1"/>
  <c r="F392" i="2"/>
  <c r="J392" i="2" s="1"/>
  <c r="F391" i="2"/>
  <c r="J391" i="2" s="1"/>
  <c r="F389" i="2"/>
  <c r="J389" i="2" s="1"/>
  <c r="F388" i="2"/>
  <c r="J388" i="2" s="1"/>
  <c r="F387" i="2"/>
  <c r="J387" i="2" s="1"/>
  <c r="F386" i="2"/>
  <c r="J386" i="2" s="1"/>
  <c r="F385" i="2"/>
  <c r="J385" i="2" s="1"/>
  <c r="F382" i="2"/>
  <c r="J382" i="2" s="1"/>
  <c r="F381" i="2"/>
  <c r="J381" i="2" s="1"/>
  <c r="F380" i="2"/>
  <c r="J380" i="2" s="1"/>
  <c r="F379" i="2"/>
  <c r="J379" i="2" s="1"/>
  <c r="F378" i="2"/>
  <c r="J378" i="2" s="1"/>
  <c r="F377" i="2"/>
  <c r="J377" i="2" s="1"/>
  <c r="F375" i="2"/>
  <c r="J375" i="2" s="1"/>
  <c r="F374" i="2"/>
  <c r="J374" i="2" s="1"/>
  <c r="F373" i="2"/>
  <c r="J373" i="2" s="1"/>
  <c r="F372" i="2"/>
  <c r="J372" i="2" s="1"/>
  <c r="F371" i="2"/>
  <c r="J371" i="2" s="1"/>
  <c r="F370" i="2"/>
  <c r="J370" i="2" s="1"/>
  <c r="F369" i="2"/>
  <c r="J369" i="2" s="1"/>
  <c r="F368" i="2"/>
  <c r="J368" i="2" s="1"/>
  <c r="F367" i="2"/>
  <c r="J367" i="2" s="1"/>
  <c r="F366" i="2"/>
  <c r="J366" i="2" s="1"/>
  <c r="F364" i="2"/>
  <c r="J364" i="2" s="1"/>
  <c r="F363" i="2"/>
  <c r="J363" i="2" s="1"/>
  <c r="F362" i="2"/>
  <c r="J362" i="2" s="1"/>
  <c r="F360" i="2"/>
  <c r="J360" i="2" s="1"/>
  <c r="F359" i="2"/>
  <c r="J359" i="2" s="1"/>
  <c r="F358" i="2"/>
  <c r="J358" i="2" s="1"/>
  <c r="F357" i="2"/>
  <c r="J357" i="2" s="1"/>
  <c r="F355" i="2"/>
  <c r="J355" i="2" s="1"/>
  <c r="F354" i="2"/>
  <c r="J354" i="2" s="1"/>
  <c r="F353" i="2"/>
  <c r="J353" i="2" s="1"/>
  <c r="F352" i="2"/>
  <c r="J352" i="2" s="1"/>
  <c r="F351" i="2"/>
  <c r="J351" i="2" s="1"/>
  <c r="F350" i="2"/>
  <c r="J350" i="2" s="1"/>
  <c r="F349" i="2"/>
  <c r="J349" i="2" s="1"/>
  <c r="F347" i="2"/>
  <c r="J347" i="2" s="1"/>
  <c r="F346" i="2"/>
  <c r="J346" i="2" s="1"/>
  <c r="F345" i="2"/>
  <c r="J345" i="2" s="1"/>
  <c r="F343" i="2"/>
  <c r="J343" i="2" s="1"/>
  <c r="F342" i="2"/>
  <c r="J342" i="2" s="1"/>
  <c r="F341" i="2"/>
  <c r="J341" i="2" s="1"/>
  <c r="F340" i="2"/>
  <c r="J340" i="2" s="1"/>
  <c r="F339" i="2"/>
  <c r="J339" i="2" s="1"/>
  <c r="F338" i="2"/>
  <c r="J338" i="2" s="1"/>
  <c r="F337" i="2"/>
  <c r="J337" i="2" s="1"/>
  <c r="F336" i="2"/>
  <c r="J336" i="2" s="1"/>
  <c r="F335" i="2"/>
  <c r="J335" i="2" s="1"/>
  <c r="F333" i="2"/>
  <c r="J333" i="2" s="1"/>
  <c r="F332" i="2"/>
  <c r="J332" i="2" s="1"/>
  <c r="F331" i="2"/>
  <c r="F330" i="2"/>
  <c r="F329" i="2"/>
  <c r="J329" i="2" s="1"/>
  <c r="F328" i="2"/>
  <c r="F327" i="2"/>
  <c r="F326" i="2"/>
  <c r="F325" i="2"/>
  <c r="F324" i="2"/>
  <c r="F322" i="2"/>
  <c r="J322" i="2" s="1"/>
  <c r="F320" i="2"/>
  <c r="J320" i="2" s="1"/>
  <c r="F319" i="2"/>
  <c r="J319" i="2" s="1"/>
  <c r="F318" i="2"/>
  <c r="J318" i="2" s="1"/>
  <c r="F316" i="2"/>
  <c r="J316" i="2" s="1"/>
  <c r="F315" i="2"/>
  <c r="J315" i="2" s="1"/>
  <c r="F314" i="2"/>
  <c r="J314" i="2" s="1"/>
  <c r="F313" i="2"/>
  <c r="J313" i="2" s="1"/>
  <c r="F312" i="2"/>
  <c r="J312" i="2" s="1"/>
  <c r="F311" i="2"/>
  <c r="J311" i="2" s="1"/>
  <c r="F310" i="2"/>
  <c r="J310" i="2" s="1"/>
  <c r="F309" i="2"/>
  <c r="J309" i="2" s="1"/>
  <c r="F308" i="2"/>
  <c r="J308" i="2" s="1"/>
  <c r="F306" i="2"/>
  <c r="J306" i="2" s="1"/>
  <c r="F305" i="2"/>
  <c r="J305" i="2" s="1"/>
  <c r="F304" i="2"/>
  <c r="J304" i="2" s="1"/>
  <c r="F303" i="2"/>
  <c r="J303" i="2" s="1"/>
  <c r="F300" i="2"/>
  <c r="J300" i="2" s="1"/>
  <c r="F299" i="2"/>
  <c r="J299" i="2" s="1"/>
  <c r="F298" i="2"/>
  <c r="J298" i="2" s="1"/>
  <c r="F297" i="2"/>
  <c r="J297" i="2" s="1"/>
  <c r="F296" i="2"/>
  <c r="J296" i="2" s="1"/>
  <c r="F295" i="2"/>
  <c r="J295" i="2" s="1"/>
  <c r="F294" i="2"/>
  <c r="J294" i="2" s="1"/>
  <c r="F293" i="2"/>
  <c r="J293" i="2" s="1"/>
  <c r="F292" i="2"/>
  <c r="J292" i="2" s="1"/>
  <c r="F291" i="2"/>
  <c r="J291" i="2" s="1"/>
  <c r="F290" i="2"/>
  <c r="J290" i="2" s="1"/>
  <c r="F289" i="2"/>
  <c r="J289" i="2" s="1"/>
  <c r="F287" i="2"/>
  <c r="J287" i="2" s="1"/>
  <c r="F286" i="2"/>
  <c r="J286" i="2" s="1"/>
  <c r="F285" i="2"/>
  <c r="J285" i="2" s="1"/>
  <c r="F284" i="2"/>
  <c r="J284" i="2" s="1"/>
  <c r="F283" i="2"/>
  <c r="J283" i="2" s="1"/>
  <c r="F282" i="2"/>
  <c r="J282" i="2" s="1"/>
  <c r="F281" i="2"/>
  <c r="J281" i="2" s="1"/>
  <c r="F280" i="2"/>
  <c r="J280" i="2" s="1"/>
  <c r="F278" i="2"/>
  <c r="J278" i="2" s="1"/>
  <c r="F277" i="2"/>
  <c r="J277" i="2" s="1"/>
  <c r="F276" i="2"/>
  <c r="J276" i="2" s="1"/>
  <c r="F275" i="2"/>
  <c r="J275" i="2" s="1"/>
  <c r="F274" i="2"/>
  <c r="J274" i="2" s="1"/>
  <c r="F273" i="2"/>
  <c r="J273" i="2" s="1"/>
  <c r="F272" i="2"/>
  <c r="J272" i="2" s="1"/>
  <c r="F271" i="2"/>
  <c r="J271" i="2" s="1"/>
  <c r="F270" i="2"/>
  <c r="J270" i="2" s="1"/>
  <c r="F269" i="2"/>
  <c r="J269" i="2" s="1"/>
  <c r="F268" i="2"/>
  <c r="J268" i="2" s="1"/>
  <c r="F267" i="2"/>
  <c r="J267" i="2" s="1"/>
  <c r="F266" i="2"/>
  <c r="J266" i="2" s="1"/>
  <c r="F265" i="2"/>
  <c r="J265" i="2" s="1"/>
  <c r="F264" i="2"/>
  <c r="J264" i="2" s="1"/>
  <c r="F263" i="2"/>
  <c r="J263" i="2" s="1"/>
  <c r="F262" i="2"/>
  <c r="J262" i="2" s="1"/>
  <c r="F260" i="2"/>
  <c r="J260" i="2" s="1"/>
  <c r="F259" i="2"/>
  <c r="J259" i="2" s="1"/>
  <c r="F258" i="2"/>
  <c r="J258" i="2" s="1"/>
  <c r="F257" i="2"/>
  <c r="J257" i="2" s="1"/>
  <c r="F256" i="2"/>
  <c r="J256" i="2" s="1"/>
  <c r="F255" i="2"/>
  <c r="J255" i="2" s="1"/>
  <c r="F253" i="2"/>
  <c r="J253" i="2" s="1"/>
  <c r="F252" i="2"/>
  <c r="J252" i="2" s="1"/>
  <c r="F251" i="2"/>
  <c r="J251" i="2" s="1"/>
  <c r="F249" i="2"/>
  <c r="J249" i="2" s="1"/>
  <c r="F248" i="2"/>
  <c r="J248" i="2" s="1"/>
  <c r="F247" i="2"/>
  <c r="J247" i="2" s="1"/>
  <c r="F245" i="2"/>
  <c r="J245" i="2" s="1"/>
  <c r="F244" i="2"/>
  <c r="J244" i="2" s="1"/>
  <c r="F243" i="2"/>
  <c r="J243" i="2" s="1"/>
  <c r="F242" i="2"/>
  <c r="J242" i="2" s="1"/>
  <c r="F239" i="2"/>
  <c r="J239" i="2" s="1"/>
  <c r="F238" i="2"/>
  <c r="J238" i="2" s="1"/>
  <c r="F237" i="2"/>
  <c r="J237" i="2" s="1"/>
  <c r="F236" i="2"/>
  <c r="J236" i="2" s="1"/>
  <c r="F235" i="2"/>
  <c r="J235" i="2" s="1"/>
  <c r="F234" i="2"/>
  <c r="J234" i="2" s="1"/>
  <c r="F232" i="2"/>
  <c r="J232" i="2" s="1"/>
  <c r="F231" i="2"/>
  <c r="J231" i="2" s="1"/>
  <c r="F230" i="2"/>
  <c r="J230" i="2" s="1"/>
  <c r="F229" i="2"/>
  <c r="J229" i="2" s="1"/>
  <c r="F228" i="2"/>
  <c r="J228" i="2" s="1"/>
  <c r="F227" i="2"/>
  <c r="J227" i="2" s="1"/>
  <c r="F226" i="2"/>
  <c r="J226" i="2" s="1"/>
  <c r="F225" i="2"/>
  <c r="J225" i="2" s="1"/>
  <c r="F224" i="2"/>
  <c r="J224" i="2" s="1"/>
  <c r="F223" i="2"/>
  <c r="J223" i="2" s="1"/>
  <c r="F221" i="2"/>
  <c r="J221" i="2" s="1"/>
  <c r="F220" i="2"/>
  <c r="J220" i="2" s="1"/>
  <c r="F219" i="2"/>
  <c r="J219" i="2" s="1"/>
  <c r="F217" i="2"/>
  <c r="J217" i="2" s="1"/>
  <c r="F216" i="2"/>
  <c r="J216" i="2" s="1"/>
  <c r="F215" i="2"/>
  <c r="J215" i="2" s="1"/>
  <c r="F214" i="2"/>
  <c r="J214" i="2" s="1"/>
  <c r="F212" i="2"/>
  <c r="J212" i="2" s="1"/>
  <c r="F211" i="2"/>
  <c r="J211" i="2" s="1"/>
  <c r="F210" i="2"/>
  <c r="J210" i="2" s="1"/>
  <c r="F209" i="2"/>
  <c r="J209" i="2" s="1"/>
  <c r="F208" i="2"/>
  <c r="J208" i="2" s="1"/>
  <c r="F207" i="2"/>
  <c r="J207" i="2" s="1"/>
  <c r="F206" i="2"/>
  <c r="J206" i="2" s="1"/>
  <c r="F204" i="2"/>
  <c r="J204" i="2" s="1"/>
  <c r="F203" i="2"/>
  <c r="J203" i="2" s="1"/>
  <c r="F202" i="2"/>
  <c r="J202" i="2" s="1"/>
  <c r="F200" i="2"/>
  <c r="J200" i="2" s="1"/>
  <c r="F199" i="2"/>
  <c r="J199" i="2" s="1"/>
  <c r="F198" i="2"/>
  <c r="J198" i="2" s="1"/>
  <c r="F197" i="2"/>
  <c r="J197" i="2" s="1"/>
  <c r="F196" i="2"/>
  <c r="J196" i="2" s="1"/>
  <c r="F195" i="2"/>
  <c r="J195" i="2" s="1"/>
  <c r="F194" i="2"/>
  <c r="J194" i="2" s="1"/>
  <c r="F193" i="2"/>
  <c r="J193" i="2" s="1"/>
  <c r="F192" i="2"/>
  <c r="J192" i="2" s="1"/>
  <c r="F190" i="2"/>
  <c r="J190" i="2" s="1"/>
  <c r="F188" i="2"/>
  <c r="F187" i="2"/>
  <c r="F186" i="2"/>
  <c r="F185" i="2"/>
  <c r="F184" i="2"/>
  <c r="F183" i="2"/>
  <c r="F182" i="2"/>
  <c r="F181" i="2"/>
  <c r="F177" i="2"/>
  <c r="J177" i="2" s="1"/>
  <c r="F176" i="2"/>
  <c r="J176" i="2" s="1"/>
  <c r="F174" i="2"/>
  <c r="J174" i="2" s="1"/>
  <c r="F173" i="2"/>
  <c r="J173" i="2" s="1"/>
  <c r="F172" i="2"/>
  <c r="J172" i="2" s="1"/>
  <c r="F171" i="2"/>
  <c r="J171" i="2" s="1"/>
  <c r="F170" i="2"/>
  <c r="F169" i="2"/>
  <c r="F168" i="2"/>
  <c r="J168" i="2" s="1"/>
  <c r="F167" i="2"/>
  <c r="F166" i="2"/>
  <c r="F164" i="2"/>
  <c r="J164" i="2" s="1"/>
  <c r="F163" i="2"/>
  <c r="J163" i="2" s="1"/>
  <c r="F162" i="2"/>
  <c r="J162" i="2" s="1"/>
  <c r="F161" i="2"/>
  <c r="J161" i="2" s="1"/>
  <c r="F158" i="2"/>
  <c r="J158" i="2" s="1"/>
  <c r="F157" i="2"/>
  <c r="J157" i="2" s="1"/>
  <c r="F156" i="2"/>
  <c r="J156" i="2" s="1"/>
  <c r="F155" i="2"/>
  <c r="J155" i="2" s="1"/>
  <c r="F154" i="2"/>
  <c r="J154" i="2" s="1"/>
  <c r="F153" i="2"/>
  <c r="J153" i="2" s="1"/>
  <c r="F151" i="2"/>
  <c r="J151" i="2" s="1"/>
  <c r="F150" i="2"/>
  <c r="J150" i="2" s="1"/>
  <c r="F149" i="2"/>
  <c r="J149" i="2" s="1"/>
  <c r="F148" i="2"/>
  <c r="J148" i="2" s="1"/>
  <c r="F147" i="2"/>
  <c r="J147" i="2" s="1"/>
  <c r="F146" i="2"/>
  <c r="J146" i="2" s="1"/>
  <c r="F145" i="2"/>
  <c r="J145" i="2" s="1"/>
  <c r="F144" i="2"/>
  <c r="J144" i="2" s="1"/>
  <c r="F143" i="2"/>
  <c r="J143" i="2" s="1"/>
  <c r="F142" i="2"/>
  <c r="J142" i="2" s="1"/>
  <c r="F141" i="2"/>
  <c r="J141" i="2" s="1"/>
  <c r="F140" i="2"/>
  <c r="J140" i="2" s="1"/>
  <c r="F138" i="2"/>
  <c r="J138" i="2" s="1"/>
  <c r="F137" i="2"/>
  <c r="J137" i="2" s="1"/>
  <c r="F136" i="2"/>
  <c r="J136" i="2" s="1"/>
  <c r="F135" i="2"/>
  <c r="J135" i="2" s="1"/>
  <c r="F134" i="2"/>
  <c r="J134" i="2" s="1"/>
  <c r="F133" i="2"/>
  <c r="J133" i="2" s="1"/>
  <c r="F132" i="2"/>
  <c r="J132" i="2" s="1"/>
  <c r="J130" i="2"/>
  <c r="F128" i="2"/>
  <c r="J128" i="2" s="1"/>
  <c r="F127" i="2"/>
  <c r="J127" i="2" s="1"/>
  <c r="F126" i="2"/>
  <c r="J126" i="2" s="1"/>
  <c r="F125" i="2"/>
  <c r="J125" i="2" s="1"/>
  <c r="F124" i="2"/>
  <c r="J124" i="2" s="1"/>
  <c r="F123" i="2"/>
  <c r="J123" i="2" s="1"/>
  <c r="F121" i="2"/>
  <c r="J121" i="2" s="1"/>
  <c r="F120" i="2"/>
  <c r="J120" i="2" s="1"/>
  <c r="F119" i="2"/>
  <c r="J119" i="2" s="1"/>
  <c r="F118" i="2"/>
  <c r="J118" i="2" s="1"/>
  <c r="F116" i="2"/>
  <c r="J116" i="2" s="1"/>
  <c r="F115" i="2"/>
  <c r="J115" i="2" s="1"/>
  <c r="F113" i="2"/>
  <c r="J113" i="2" s="1"/>
  <c r="F112" i="2"/>
  <c r="J112" i="2" s="1"/>
  <c r="F111" i="2"/>
  <c r="J111" i="2" s="1"/>
  <c r="F110" i="2"/>
  <c r="J110" i="2" s="1"/>
  <c r="F107" i="2"/>
  <c r="J107" i="2" s="1"/>
  <c r="F106" i="2"/>
  <c r="J106" i="2" s="1"/>
  <c r="F105" i="2"/>
  <c r="J105" i="2" s="1"/>
  <c r="F103" i="2"/>
  <c r="J103" i="2" s="1"/>
  <c r="F102" i="2"/>
  <c r="J102" i="2" s="1"/>
  <c r="F101" i="2"/>
  <c r="J101" i="2" s="1"/>
  <c r="F99" i="2"/>
  <c r="J99" i="2" s="1"/>
  <c r="F98" i="2"/>
  <c r="J98" i="2" s="1"/>
  <c r="F97" i="2"/>
  <c r="J97" i="2" s="1"/>
  <c r="F96" i="2"/>
  <c r="J96" i="2" s="1"/>
  <c r="F95" i="2"/>
  <c r="J95" i="2" s="1"/>
  <c r="F93" i="2"/>
  <c r="J93" i="2" s="1"/>
  <c r="F92" i="2"/>
  <c r="J92" i="2" s="1"/>
  <c r="F91" i="2"/>
  <c r="J91" i="2" s="1"/>
  <c r="F90" i="2"/>
  <c r="J90" i="2" s="1"/>
  <c r="F89" i="2"/>
  <c r="J89" i="2" s="1"/>
  <c r="F88" i="2"/>
  <c r="J88" i="2" s="1"/>
  <c r="F87" i="2"/>
  <c r="J87" i="2" s="1"/>
  <c r="F85" i="2"/>
  <c r="J85" i="2" s="1"/>
  <c r="F84" i="2"/>
  <c r="J84" i="2" s="1"/>
  <c r="F83" i="2"/>
  <c r="J83" i="2" s="1"/>
  <c r="F82" i="2"/>
  <c r="J82" i="2" s="1"/>
  <c r="F81" i="2"/>
  <c r="J81" i="2" s="1"/>
  <c r="F80" i="2"/>
  <c r="J80" i="2" s="1"/>
  <c r="F79" i="2"/>
  <c r="J79" i="2" s="1"/>
  <c r="F77" i="2"/>
  <c r="J77" i="2" s="1"/>
  <c r="F76" i="2"/>
  <c r="J76" i="2" s="1"/>
  <c r="F75" i="2"/>
  <c r="J75" i="2" s="1"/>
  <c r="F74" i="2"/>
  <c r="J74" i="2" s="1"/>
  <c r="F73" i="2"/>
  <c r="J73" i="2" s="1"/>
  <c r="F72" i="2"/>
  <c r="J72" i="2" s="1"/>
  <c r="F69" i="2"/>
  <c r="J69" i="2" s="1"/>
  <c r="F68" i="2"/>
  <c r="J68" i="2" s="1"/>
  <c r="F67" i="2"/>
  <c r="J67" i="2" s="1"/>
  <c r="F66" i="2"/>
  <c r="J66" i="2" s="1"/>
  <c r="F65" i="2"/>
  <c r="J65" i="2" s="1"/>
  <c r="F64" i="2"/>
  <c r="J64" i="2" s="1"/>
  <c r="F63" i="2"/>
  <c r="J63" i="2" s="1"/>
  <c r="F62" i="2"/>
  <c r="J62" i="2" s="1"/>
  <c r="F58" i="2"/>
  <c r="J58" i="2" s="1"/>
  <c r="F57" i="2"/>
  <c r="J57" i="2" s="1"/>
  <c r="F55" i="2"/>
  <c r="J55" i="2" s="1"/>
  <c r="F54" i="2"/>
  <c r="J54" i="2" s="1"/>
  <c r="F53" i="2"/>
  <c r="J53" i="2" s="1"/>
  <c r="F52" i="2"/>
  <c r="J52" i="2" s="1"/>
  <c r="F51" i="2"/>
  <c r="J51" i="2" s="1"/>
  <c r="F49" i="2"/>
  <c r="J49" i="2" s="1"/>
  <c r="F48" i="2"/>
  <c r="J48" i="2" s="1"/>
  <c r="F46" i="2"/>
  <c r="J46" i="2" s="1"/>
  <c r="F45" i="2"/>
  <c r="J45" i="2" s="1"/>
  <c r="F44" i="2"/>
  <c r="J44" i="2" s="1"/>
  <c r="F42" i="2"/>
  <c r="J42" i="2" s="1"/>
  <c r="F41" i="2"/>
  <c r="J41" i="2" s="1"/>
  <c r="F40" i="2"/>
  <c r="J40" i="2" s="1"/>
  <c r="F39" i="2"/>
  <c r="J39" i="2" s="1"/>
  <c r="F38" i="2"/>
  <c r="J38" i="2" s="1"/>
  <c r="F37" i="2"/>
  <c r="J37" i="2" s="1"/>
  <c r="F36" i="2"/>
  <c r="J36" i="2" s="1"/>
  <c r="F35" i="2"/>
  <c r="J35" i="2" s="1"/>
  <c r="F33" i="2"/>
  <c r="J33" i="2" s="1"/>
  <c r="F32" i="2"/>
  <c r="J32" i="2" s="1"/>
  <c r="F31" i="2"/>
  <c r="J31" i="2" s="1"/>
  <c r="F30" i="2"/>
  <c r="J30" i="2" s="1"/>
  <c r="F29" i="2"/>
  <c r="J29" i="2" s="1"/>
  <c r="F27" i="2"/>
  <c r="J27" i="2" s="1"/>
  <c r="F26" i="2"/>
  <c r="J26" i="2" s="1"/>
  <c r="F24" i="2"/>
  <c r="J24" i="2" s="1"/>
  <c r="F23" i="2"/>
  <c r="J23" i="2" s="1"/>
  <c r="F22" i="2"/>
  <c r="J22" i="2" s="1"/>
  <c r="F20" i="2"/>
  <c r="J20" i="2" s="1"/>
  <c r="F19" i="2"/>
  <c r="J19" i="2" s="1"/>
  <c r="F17" i="2"/>
  <c r="J17" i="2" s="1"/>
  <c r="F15" i="2"/>
  <c r="F14" i="2"/>
  <c r="J14" i="2" s="1"/>
  <c r="F13" i="2"/>
  <c r="F10" i="2"/>
  <c r="J261" i="2" l="1"/>
  <c r="J2375" i="2"/>
  <c r="J2348" i="2"/>
  <c r="J2336" i="2"/>
  <c r="J1264" i="2"/>
  <c r="J1252" i="2"/>
  <c r="J2306" i="2" l="1"/>
  <c r="J2371" i="2"/>
  <c r="J1149" i="2"/>
  <c r="J1236" i="2"/>
  <c r="J2322" i="2"/>
  <c r="J2310" i="2"/>
  <c r="J1211" i="2"/>
  <c r="J2273" i="2"/>
  <c r="J2278" i="2"/>
  <c r="J1216" i="2"/>
  <c r="J1154" i="2"/>
  <c r="J2277" i="2" l="1"/>
  <c r="J1153" i="2"/>
  <c r="E611" i="2"/>
  <c r="J611" i="2" s="1"/>
  <c r="E2370" i="2" l="1"/>
  <c r="J2370" i="2" s="1"/>
  <c r="E2369" i="2"/>
  <c r="J2369" i="2" s="1"/>
  <c r="E2368" i="2"/>
  <c r="J2368" i="2" s="1"/>
  <c r="E2367" i="2"/>
  <c r="J2367" i="2" s="1"/>
  <c r="E2365" i="2"/>
  <c r="J2365" i="2" s="1"/>
  <c r="E2364" i="2"/>
  <c r="J2364" i="2" s="1"/>
  <c r="E2363" i="2"/>
  <c r="J2363" i="2" s="1"/>
  <c r="E2362" i="2"/>
  <c r="J2362" i="2" s="1"/>
  <c r="E2361" i="2"/>
  <c r="J2361" i="2" s="1"/>
  <c r="E2359" i="2"/>
  <c r="J2359" i="2" s="1"/>
  <c r="E2358" i="2"/>
  <c r="J2358" i="2" s="1"/>
  <c r="E2357" i="2"/>
  <c r="J2357" i="2" s="1"/>
  <c r="E2356" i="2"/>
  <c r="J2356" i="2" s="1"/>
  <c r="E2355" i="2"/>
  <c r="J2355" i="2" s="1"/>
  <c r="E2352" i="2"/>
  <c r="E2343" i="2"/>
  <c r="E2347" i="2" s="1"/>
  <c r="J2347" i="2" s="1"/>
  <c r="E2338" i="2"/>
  <c r="E2339" i="2" s="1"/>
  <c r="J2339" i="2" s="1"/>
  <c r="E2272" i="2"/>
  <c r="J2272" i="2" s="1"/>
  <c r="E2271" i="2"/>
  <c r="J2271" i="2" s="1"/>
  <c r="E2270" i="2"/>
  <c r="J2270" i="2" s="1"/>
  <c r="E2269" i="2"/>
  <c r="J2269" i="2" s="1"/>
  <c r="E2268" i="2"/>
  <c r="J2268" i="2" s="1"/>
  <c r="E2266" i="2"/>
  <c r="E2264" i="2"/>
  <c r="J2264" i="2" s="1"/>
  <c r="E2263" i="2"/>
  <c r="J2263" i="2" s="1"/>
  <c r="E2262" i="2"/>
  <c r="J2262" i="2" s="1"/>
  <c r="E2261" i="2"/>
  <c r="J2261" i="2" s="1"/>
  <c r="E2260" i="2"/>
  <c r="J2260" i="2" s="1"/>
  <c r="E2257" i="2"/>
  <c r="J2257" i="2" s="1"/>
  <c r="E2256" i="2"/>
  <c r="J2256" i="2" s="1"/>
  <c r="E2255" i="2"/>
  <c r="J2255" i="2" s="1"/>
  <c r="E2254" i="2"/>
  <c r="J2254" i="2" s="1"/>
  <c r="E2253" i="2"/>
  <c r="J2253" i="2" s="1"/>
  <c r="E2250" i="2"/>
  <c r="J2250" i="2" s="1"/>
  <c r="E2249" i="2"/>
  <c r="J2249" i="2" s="1"/>
  <c r="E2248" i="2"/>
  <c r="J2248" i="2" s="1"/>
  <c r="E2247" i="2"/>
  <c r="J2247" i="2" s="1"/>
  <c r="E2246" i="2"/>
  <c r="J2246" i="2" s="1"/>
  <c r="E2244" i="2"/>
  <c r="J2244" i="2" s="1"/>
  <c r="E2243" i="2"/>
  <c r="J2243" i="2" s="1"/>
  <c r="E2242" i="2"/>
  <c r="J2242" i="2" s="1"/>
  <c r="E2241" i="2"/>
  <c r="J2241" i="2" s="1"/>
  <c r="E2240" i="2"/>
  <c r="J2240" i="2" s="1"/>
  <c r="E2237" i="2"/>
  <c r="J2237" i="2" s="1"/>
  <c r="E2236" i="2"/>
  <c r="J2236" i="2" s="1"/>
  <c r="E2235" i="2"/>
  <c r="J2235" i="2" s="1"/>
  <c r="E2234" i="2"/>
  <c r="J2234" i="2" s="1"/>
  <c r="E2233" i="2"/>
  <c r="J2233" i="2" s="1"/>
  <c r="E2231" i="2"/>
  <c r="J2231" i="2" s="1"/>
  <c r="E2230" i="2"/>
  <c r="J2230" i="2" s="1"/>
  <c r="E2229" i="2"/>
  <c r="J2229" i="2" s="1"/>
  <c r="E2228" i="2"/>
  <c r="J2228" i="2" s="1"/>
  <c r="E2227" i="2"/>
  <c r="J2227" i="2" s="1"/>
  <c r="E2223" i="2"/>
  <c r="J2223" i="2" s="1"/>
  <c r="E2222" i="2"/>
  <c r="J2222" i="2" s="1"/>
  <c r="E2221" i="2"/>
  <c r="J2221" i="2" s="1"/>
  <c r="E2220" i="2"/>
  <c r="J2220" i="2" s="1"/>
  <c r="E2219" i="2"/>
  <c r="J2219" i="2" s="1"/>
  <c r="E2216" i="2"/>
  <c r="J2216" i="2" s="1"/>
  <c r="E2215" i="2"/>
  <c r="J2215" i="2" s="1"/>
  <c r="E2214" i="2"/>
  <c r="J2214" i="2" s="1"/>
  <c r="E2213" i="2"/>
  <c r="J2213" i="2" s="1"/>
  <c r="E2212" i="2"/>
  <c r="J2212" i="2" s="1"/>
  <c r="E2210" i="2"/>
  <c r="J2210" i="2" s="1"/>
  <c r="E2209" i="2"/>
  <c r="J2209" i="2" s="1"/>
  <c r="E2208" i="2"/>
  <c r="J2208" i="2" s="1"/>
  <c r="E2207" i="2"/>
  <c r="J2207" i="2" s="1"/>
  <c r="E2205" i="2"/>
  <c r="J2205" i="2" s="1"/>
  <c r="E2204" i="2"/>
  <c r="J2204" i="2" s="1"/>
  <c r="E2203" i="2"/>
  <c r="J2203" i="2" s="1"/>
  <c r="E2202" i="2"/>
  <c r="J2202" i="2" s="1"/>
  <c r="E2201" i="2"/>
  <c r="J2201" i="2" s="1"/>
  <c r="E2199" i="2"/>
  <c r="J2199" i="2" s="1"/>
  <c r="E2198" i="2"/>
  <c r="J2198" i="2" s="1"/>
  <c r="E2197" i="2"/>
  <c r="J2197" i="2" s="1"/>
  <c r="E2196" i="2"/>
  <c r="J2196" i="2" s="1"/>
  <c r="E2194" i="2"/>
  <c r="J2194" i="2" s="1"/>
  <c r="E2193" i="2"/>
  <c r="J2193" i="2" s="1"/>
  <c r="E2192" i="2"/>
  <c r="J2192" i="2" s="1"/>
  <c r="E2190" i="2"/>
  <c r="J2190" i="2" s="1"/>
  <c r="E2189" i="2"/>
  <c r="J2189" i="2" s="1"/>
  <c r="E2188" i="2"/>
  <c r="J2188" i="2" s="1"/>
  <c r="E2187" i="2"/>
  <c r="J2187" i="2" s="1"/>
  <c r="E2186" i="2"/>
  <c r="J2186" i="2" s="1"/>
  <c r="E2184" i="2"/>
  <c r="J2184" i="2" s="1"/>
  <c r="E2183" i="2"/>
  <c r="J2183" i="2" s="1"/>
  <c r="E2182" i="2"/>
  <c r="J2182" i="2" s="1"/>
  <c r="E2181" i="2"/>
  <c r="J2181" i="2" s="1"/>
  <c r="E2180" i="2"/>
  <c r="J2180" i="2" s="1"/>
  <c r="E2178" i="2"/>
  <c r="J2178" i="2" s="1"/>
  <c r="E2177" i="2"/>
  <c r="J2177" i="2" s="1"/>
  <c r="E2176" i="2"/>
  <c r="J2176" i="2" s="1"/>
  <c r="E2175" i="2"/>
  <c r="J2175" i="2" s="1"/>
  <c r="E2174" i="2"/>
  <c r="J2174" i="2" s="1"/>
  <c r="E2172" i="2"/>
  <c r="J2172" i="2" s="1"/>
  <c r="E2171" i="2"/>
  <c r="J2171" i="2" s="1"/>
  <c r="E2164" i="2"/>
  <c r="E2168" i="2" s="1"/>
  <c r="J2168" i="2" s="1"/>
  <c r="E2162" i="2"/>
  <c r="J2162" i="2" s="1"/>
  <c r="E2161" i="2"/>
  <c r="J2161" i="2" s="1"/>
  <c r="E2159" i="2"/>
  <c r="J2159" i="2" s="1"/>
  <c r="E2158" i="2"/>
  <c r="J2158" i="2" s="1"/>
  <c r="E2157" i="2"/>
  <c r="J2157" i="2" s="1"/>
  <c r="E2156" i="2"/>
  <c r="J2156" i="2" s="1"/>
  <c r="E2155" i="2"/>
  <c r="J2155" i="2" s="1"/>
  <c r="E2153" i="2"/>
  <c r="J2153" i="2" s="1"/>
  <c r="E2152" i="2"/>
  <c r="J2152" i="2" s="1"/>
  <c r="E2151" i="2"/>
  <c r="J2151" i="2" s="1"/>
  <c r="E2150" i="2"/>
  <c r="J2150" i="2" s="1"/>
  <c r="E2149" i="2"/>
  <c r="J2149" i="2" s="1"/>
  <c r="E2147" i="2"/>
  <c r="J2147" i="2" s="1"/>
  <c r="E2146" i="2"/>
  <c r="J2146" i="2" s="1"/>
  <c r="E2145" i="2"/>
  <c r="J2145" i="2" s="1"/>
  <c r="E2144" i="2"/>
  <c r="J2144" i="2" s="1"/>
  <c r="E2141" i="2"/>
  <c r="J2141" i="2" s="1"/>
  <c r="E2140" i="2"/>
  <c r="J2140" i="2" s="1"/>
  <c r="E2139" i="2"/>
  <c r="J2139" i="2" s="1"/>
  <c r="E2138" i="2"/>
  <c r="J2138" i="2" s="1"/>
  <c r="E2137" i="2"/>
  <c r="J2137" i="2" s="1"/>
  <c r="E2135" i="2"/>
  <c r="J2135" i="2" s="1"/>
  <c r="E2134" i="2"/>
  <c r="J2134" i="2" s="1"/>
  <c r="E2133" i="2"/>
  <c r="J2133" i="2" s="1"/>
  <c r="E2132" i="2"/>
  <c r="J2132" i="2" s="1"/>
  <c r="E2131" i="2"/>
  <c r="J2131" i="2" s="1"/>
  <c r="E2129" i="2"/>
  <c r="J2129" i="2" s="1"/>
  <c r="E2128" i="2"/>
  <c r="J2128" i="2" s="1"/>
  <c r="E2127" i="2"/>
  <c r="J2127" i="2" s="1"/>
  <c r="E2126" i="2"/>
  <c r="J2126" i="2" s="1"/>
  <c r="E2125" i="2"/>
  <c r="J2125" i="2" s="1"/>
  <c r="E2122" i="2"/>
  <c r="J2122" i="2" s="1"/>
  <c r="E2121" i="2"/>
  <c r="J2121" i="2" s="1"/>
  <c r="E2119" i="2"/>
  <c r="J2119" i="2" s="1"/>
  <c r="E1809" i="2"/>
  <c r="E1768" i="2"/>
  <c r="J1768" i="2" s="1"/>
  <c r="E1767" i="2"/>
  <c r="J1767" i="2" s="1"/>
  <c r="E1766" i="2"/>
  <c r="J1766" i="2" s="1"/>
  <c r="E1765" i="2"/>
  <c r="J1765" i="2" s="1"/>
  <c r="E1668" i="2"/>
  <c r="E1667" i="2" s="1"/>
  <c r="E1626" i="2"/>
  <c r="J1626" i="2" s="1"/>
  <c r="E1625" i="2"/>
  <c r="J1625" i="2" s="1"/>
  <c r="E1624" i="2"/>
  <c r="J1624" i="2" s="1"/>
  <c r="E1623" i="2"/>
  <c r="J1623" i="2" s="1"/>
  <c r="J1427" i="2"/>
  <c r="J1424" i="2"/>
  <c r="J1276" i="2"/>
  <c r="E1275" i="2"/>
  <c r="J1275" i="2" s="1"/>
  <c r="E1273" i="2"/>
  <c r="J1273" i="2" s="1"/>
  <c r="J1269" i="2"/>
  <c r="E1263" i="2"/>
  <c r="J1263" i="2" s="1"/>
  <c r="E1262" i="2"/>
  <c r="J1262" i="2" s="1"/>
  <c r="E1261" i="2"/>
  <c r="J1261" i="2" s="1"/>
  <c r="E1260" i="2"/>
  <c r="J1260" i="2" s="1"/>
  <c r="E1254" i="2"/>
  <c r="E1256" i="2" s="1"/>
  <c r="J1256" i="2" s="1"/>
  <c r="E1148" i="2"/>
  <c r="J1148" i="2" s="1"/>
  <c r="E1147" i="2"/>
  <c r="J1147" i="2" s="1"/>
  <c r="E1146" i="2"/>
  <c r="J1146" i="2" s="1"/>
  <c r="E1145" i="2"/>
  <c r="J1145" i="2" s="1"/>
  <c r="E1144" i="2"/>
  <c r="J1144" i="2" s="1"/>
  <c r="E1142" i="2"/>
  <c r="E1140" i="2"/>
  <c r="J1140" i="2" s="1"/>
  <c r="E1139" i="2"/>
  <c r="J1139" i="2" s="1"/>
  <c r="E1138" i="2"/>
  <c r="J1138" i="2" s="1"/>
  <c r="E1137" i="2"/>
  <c r="J1137" i="2" s="1"/>
  <c r="E1136" i="2"/>
  <c r="J1136" i="2" s="1"/>
  <c r="E1133" i="2"/>
  <c r="J1133" i="2" s="1"/>
  <c r="E1132" i="2"/>
  <c r="J1132" i="2" s="1"/>
  <c r="E1131" i="2"/>
  <c r="J1131" i="2" s="1"/>
  <c r="E1130" i="2"/>
  <c r="J1130" i="2" s="1"/>
  <c r="E1129" i="2"/>
  <c r="J1129" i="2" s="1"/>
  <c r="E1127" i="2"/>
  <c r="J1127" i="2" s="1"/>
  <c r="E1126" i="2"/>
  <c r="J1126" i="2" s="1"/>
  <c r="E1125" i="2"/>
  <c r="J1125" i="2" s="1"/>
  <c r="E1124" i="2"/>
  <c r="J1124" i="2" s="1"/>
  <c r="E1122" i="2"/>
  <c r="J1122" i="2" s="1"/>
  <c r="E1121" i="2"/>
  <c r="J1121" i="2" s="1"/>
  <c r="E1118" i="2"/>
  <c r="J1118" i="2" s="1"/>
  <c r="E1117" i="2"/>
  <c r="J1117" i="2" s="1"/>
  <c r="E1116" i="2"/>
  <c r="J1116" i="2" s="1"/>
  <c r="E1115" i="2"/>
  <c r="J1115" i="2" s="1"/>
  <c r="E1114" i="2"/>
  <c r="J1114" i="2" s="1"/>
  <c r="E1112" i="2"/>
  <c r="J1112" i="2" s="1"/>
  <c r="E1111" i="2"/>
  <c r="J1111" i="2" s="1"/>
  <c r="E1110" i="2"/>
  <c r="J1110" i="2" s="1"/>
  <c r="E1109" i="2"/>
  <c r="J1109" i="2" s="1"/>
  <c r="E1107" i="2"/>
  <c r="J1107" i="2" s="1"/>
  <c r="E1106" i="2"/>
  <c r="J1106" i="2" s="1"/>
  <c r="E1105" i="2"/>
  <c r="J1105" i="2" s="1"/>
  <c r="E1104" i="2"/>
  <c r="J1104" i="2" s="1"/>
  <c r="E1103" i="2"/>
  <c r="J1103" i="2" s="1"/>
  <c r="E1101" i="2"/>
  <c r="J1101" i="2" s="1"/>
  <c r="E1100" i="2"/>
  <c r="J1100" i="2" s="1"/>
  <c r="E1099" i="2"/>
  <c r="J1099" i="2" s="1"/>
  <c r="E1098" i="2"/>
  <c r="J1098" i="2" s="1"/>
  <c r="E1096" i="2"/>
  <c r="J1096" i="2" s="1"/>
  <c r="E1095" i="2"/>
  <c r="J1095" i="2" s="1"/>
  <c r="E1094" i="2"/>
  <c r="J1094" i="2" s="1"/>
  <c r="E1092" i="2"/>
  <c r="J1092" i="2" s="1"/>
  <c r="E1091" i="2"/>
  <c r="J1091" i="2" s="1"/>
  <c r="E1090" i="2"/>
  <c r="J1090" i="2" s="1"/>
  <c r="E1089" i="2"/>
  <c r="J1089" i="2" s="1"/>
  <c r="E1088" i="2"/>
  <c r="J1088" i="2" s="1"/>
  <c r="E1086" i="2"/>
  <c r="J1086" i="2" s="1"/>
  <c r="E1085" i="2"/>
  <c r="J1085" i="2" s="1"/>
  <c r="E1084" i="2"/>
  <c r="J1084" i="2" s="1"/>
  <c r="E1083" i="2"/>
  <c r="J1083" i="2" s="1"/>
  <c r="E1082" i="2"/>
  <c r="J1082" i="2" s="1"/>
  <c r="E1080" i="2"/>
  <c r="J1080" i="2" s="1"/>
  <c r="E1079" i="2"/>
  <c r="J1079" i="2" s="1"/>
  <c r="E1078" i="2"/>
  <c r="J1078" i="2" s="1"/>
  <c r="E1077" i="2"/>
  <c r="J1077" i="2" s="1"/>
  <c r="E1076" i="2"/>
  <c r="J1076" i="2" s="1"/>
  <c r="E1074" i="2"/>
  <c r="J1074" i="2" s="1"/>
  <c r="E1073" i="2"/>
  <c r="J1073" i="2" s="1"/>
  <c r="E1072" i="2"/>
  <c r="J1072" i="2" s="1"/>
  <c r="E1071" i="2"/>
  <c r="J1071" i="2" s="1"/>
  <c r="E1070" i="2"/>
  <c r="J1070" i="2" s="1"/>
  <c r="E1067" i="2"/>
  <c r="J1067" i="2" s="1"/>
  <c r="E1066" i="2"/>
  <c r="J1066" i="2" s="1"/>
  <c r="E1064" i="2"/>
  <c r="J1064" i="2" s="1"/>
  <c r="E1063" i="2"/>
  <c r="J1063" i="2" s="1"/>
  <c r="E1062" i="2"/>
  <c r="J1062" i="2" s="1"/>
  <c r="E1061" i="2"/>
  <c r="J1061" i="2" s="1"/>
  <c r="E1060" i="2"/>
  <c r="J1060" i="2" s="1"/>
  <c r="E1058" i="2"/>
  <c r="J1058" i="2" s="1"/>
  <c r="E1057" i="2"/>
  <c r="J1057" i="2" s="1"/>
  <c r="E1056" i="2"/>
  <c r="J1056" i="2" s="1"/>
  <c r="E1055" i="2"/>
  <c r="J1055" i="2" s="1"/>
  <c r="E1054" i="2"/>
  <c r="J1054" i="2" s="1"/>
  <c r="E1052" i="2"/>
  <c r="J1052" i="2" s="1"/>
  <c r="E1051" i="2"/>
  <c r="J1051" i="2" s="1"/>
  <c r="E1050" i="2"/>
  <c r="J1050" i="2" s="1"/>
  <c r="E1049" i="2"/>
  <c r="J1049" i="2" s="1"/>
  <c r="E1046" i="2"/>
  <c r="J1046" i="2" s="1"/>
  <c r="E1045" i="2"/>
  <c r="J1045" i="2" s="1"/>
  <c r="E1044" i="2"/>
  <c r="J1044" i="2" s="1"/>
  <c r="E1043" i="2"/>
  <c r="J1043" i="2" s="1"/>
  <c r="E1042" i="2"/>
  <c r="J1042" i="2" s="1"/>
  <c r="E1040" i="2"/>
  <c r="J1040" i="2" s="1"/>
  <c r="E1039" i="2"/>
  <c r="J1039" i="2" s="1"/>
  <c r="E1038" i="2"/>
  <c r="J1038" i="2" s="1"/>
  <c r="E1037" i="2"/>
  <c r="J1037" i="2" s="1"/>
  <c r="E1036" i="2"/>
  <c r="J1036" i="2" s="1"/>
  <c r="E1034" i="2"/>
  <c r="J1034" i="2" s="1"/>
  <c r="E1033" i="2"/>
  <c r="J1033" i="2" s="1"/>
  <c r="E1032" i="2"/>
  <c r="J1032" i="2" s="1"/>
  <c r="E1031" i="2"/>
  <c r="J1031" i="2" s="1"/>
  <c r="E1030" i="2"/>
  <c r="J1030" i="2" s="1"/>
  <c r="E1028" i="2"/>
  <c r="J1028" i="2" s="1"/>
  <c r="E1027" i="2"/>
  <c r="J1027" i="2" s="1"/>
  <c r="E1026" i="2"/>
  <c r="J1026" i="2" s="1"/>
  <c r="E1025" i="2"/>
  <c r="J1025" i="2" s="1"/>
  <c r="E1024" i="2"/>
  <c r="J1024" i="2" s="1"/>
  <c r="E1021" i="2"/>
  <c r="J1021" i="2" s="1"/>
  <c r="E1020" i="2"/>
  <c r="J1020" i="2" s="1"/>
  <c r="E1018" i="2"/>
  <c r="J1018" i="2" s="1"/>
  <c r="E909" i="2"/>
  <c r="J909" i="2" s="1"/>
  <c r="E908" i="2"/>
  <c r="J908" i="2" s="1"/>
  <c r="E906" i="2"/>
  <c r="J906" i="2" s="1"/>
  <c r="E905" i="2"/>
  <c r="J905" i="2" s="1"/>
  <c r="E904" i="2"/>
  <c r="J904" i="2" s="1"/>
  <c r="E903" i="2"/>
  <c r="J903" i="2" s="1"/>
  <c r="E902" i="2"/>
  <c r="J902" i="2" s="1"/>
  <c r="E777" i="2"/>
  <c r="J777" i="2" s="1"/>
  <c r="E776" i="2"/>
  <c r="J776" i="2" s="1"/>
  <c r="E775" i="2"/>
  <c r="J775" i="2" s="1"/>
  <c r="E774" i="2"/>
  <c r="J774" i="2" s="1"/>
  <c r="E773" i="2"/>
  <c r="J773" i="2" s="1"/>
  <c r="E772" i="2"/>
  <c r="J772" i="2" s="1"/>
  <c r="E771" i="2"/>
  <c r="J771" i="2" s="1"/>
  <c r="E770" i="2"/>
  <c r="J770" i="2" s="1"/>
  <c r="E631" i="2"/>
  <c r="J631" i="2" s="1"/>
  <c r="E615" i="2"/>
  <c r="J615" i="2" s="1"/>
  <c r="E565" i="2"/>
  <c r="E564" i="2" s="1"/>
  <c r="E475" i="2"/>
  <c r="J475" i="2" s="1"/>
  <c r="E411" i="2"/>
  <c r="J411" i="2" s="1"/>
  <c r="E331" i="2"/>
  <c r="J331" i="2" s="1"/>
  <c r="E330" i="2"/>
  <c r="J330" i="2" s="1"/>
  <c r="E328" i="2"/>
  <c r="J328" i="2" s="1"/>
  <c r="E327" i="2"/>
  <c r="J327" i="2" s="1"/>
  <c r="E326" i="2"/>
  <c r="J326" i="2" s="1"/>
  <c r="E325" i="2"/>
  <c r="J325" i="2" s="1"/>
  <c r="E324" i="2"/>
  <c r="J324" i="2" s="1"/>
  <c r="J317" i="2"/>
  <c r="E188" i="2"/>
  <c r="J188" i="2" s="1"/>
  <c r="E187" i="2"/>
  <c r="J187" i="2" s="1"/>
  <c r="E186" i="2"/>
  <c r="J186" i="2" s="1"/>
  <c r="E185" i="2"/>
  <c r="J185" i="2" s="1"/>
  <c r="E184" i="2"/>
  <c r="J184" i="2" s="1"/>
  <c r="E183" i="2"/>
  <c r="J183" i="2" s="1"/>
  <c r="E182" i="2"/>
  <c r="J182" i="2" s="1"/>
  <c r="E181" i="2"/>
  <c r="J181" i="2" s="1"/>
  <c r="E170" i="2"/>
  <c r="J170" i="2" s="1"/>
  <c r="E169" i="2"/>
  <c r="J169" i="2" s="1"/>
  <c r="E167" i="2"/>
  <c r="J167" i="2" s="1"/>
  <c r="E166" i="2"/>
  <c r="J166" i="2" s="1"/>
  <c r="J104" i="2"/>
  <c r="J16" i="2"/>
  <c r="E15" i="2"/>
  <c r="J15" i="2" s="1"/>
  <c r="J13" i="2"/>
  <c r="J10" i="2"/>
  <c r="E1016" i="2" l="1"/>
  <c r="J9" i="2"/>
  <c r="J1423" i="2"/>
  <c r="J2266" i="2"/>
  <c r="J565" i="2"/>
  <c r="J1142" i="2"/>
  <c r="J1668" i="2"/>
  <c r="E1808" i="2"/>
  <c r="J1809" i="2"/>
  <c r="J1120" i="2"/>
  <c r="J1035" i="2"/>
  <c r="J2206" i="2"/>
  <c r="J1017" i="2"/>
  <c r="J2118" i="2"/>
  <c r="J1065" i="2"/>
  <c r="J2191" i="2"/>
  <c r="J2170" i="2"/>
  <c r="J1053" i="2"/>
  <c r="J2143" i="2"/>
  <c r="J2259" i="2"/>
  <c r="J2160" i="2"/>
  <c r="J2136" i="2"/>
  <c r="J307" i="2"/>
  <c r="J1113" i="2"/>
  <c r="J1069" i="2"/>
  <c r="J2366" i="2"/>
  <c r="J1059" i="2"/>
  <c r="J1075" i="2"/>
  <c r="J2239" i="2"/>
  <c r="J2245" i="2"/>
  <c r="J2252" i="2"/>
  <c r="J1029" i="2"/>
  <c r="J1123" i="2"/>
  <c r="J2232" i="2"/>
  <c r="J2211" i="2"/>
  <c r="J728" i="2"/>
  <c r="J1023" i="2"/>
  <c r="J1093" i="2"/>
  <c r="J2179" i="2"/>
  <c r="J2185" i="2"/>
  <c r="J2267" i="2"/>
  <c r="J1108" i="2"/>
  <c r="J2195" i="2"/>
  <c r="J2218" i="2"/>
  <c r="J2226" i="2"/>
  <c r="J1087" i="2"/>
  <c r="J2130" i="2"/>
  <c r="J1048" i="2"/>
  <c r="J1102" i="2"/>
  <c r="J1135" i="2"/>
  <c r="J1143" i="2"/>
  <c r="J1259" i="2"/>
  <c r="J2124" i="2"/>
  <c r="J2200" i="2"/>
  <c r="J1081" i="2"/>
  <c r="J2148" i="2"/>
  <c r="J2154" i="2"/>
  <c r="J2173" i="2"/>
  <c r="J2354" i="2"/>
  <c r="J2360" i="2"/>
  <c r="J1041" i="2"/>
  <c r="J1097" i="2"/>
  <c r="J1128" i="2"/>
  <c r="J108" i="2"/>
  <c r="J139" i="2"/>
  <c r="J94" i="2"/>
  <c r="J100" i="2"/>
  <c r="J1559" i="2"/>
  <c r="J1571" i="2"/>
  <c r="J1758" i="2"/>
  <c r="E2342" i="2"/>
  <c r="J2342" i="2" s="1"/>
  <c r="J1281" i="2"/>
  <c r="J1701" i="2"/>
  <c r="J1753" i="2"/>
  <c r="E2345" i="2"/>
  <c r="J2345" i="2" s="1"/>
  <c r="J1294" i="2"/>
  <c r="J1963" i="2"/>
  <c r="J1678" i="2"/>
  <c r="J1986" i="2"/>
  <c r="J1991" i="2"/>
  <c r="J463" i="2"/>
  <c r="E1257" i="2"/>
  <c r="J1257" i="2" s="1"/>
  <c r="J1432" i="2"/>
  <c r="J1497" i="2"/>
  <c r="J233" i="2"/>
  <c r="E1255" i="2"/>
  <c r="J1255" i="2" s="1"/>
  <c r="E2341" i="2"/>
  <c r="J2341" i="2" s="1"/>
  <c r="J59" i="2"/>
  <c r="J896" i="2"/>
  <c r="E1258" i="2"/>
  <c r="J1258" i="2" s="1"/>
  <c r="J1443" i="2"/>
  <c r="J1367" i="2"/>
  <c r="J1278" i="2"/>
  <c r="J1482" i="2"/>
  <c r="J1856" i="2"/>
  <c r="J1357" i="2"/>
  <c r="J1363" i="2"/>
  <c r="J1486" i="2"/>
  <c r="J1616" i="2"/>
  <c r="J1714" i="2"/>
  <c r="J1287" i="2"/>
  <c r="J1300" i="2"/>
  <c r="J1477" i="2"/>
  <c r="J1536" i="2"/>
  <c r="J1610" i="2"/>
  <c r="J1820" i="2"/>
  <c r="J1902" i="2"/>
  <c r="J1575" i="2"/>
  <c r="J1843" i="2"/>
  <c r="J1848" i="2"/>
  <c r="J1859" i="2"/>
  <c r="J1999" i="2"/>
  <c r="J2045" i="2"/>
  <c r="J1402" i="2"/>
  <c r="J1440" i="2"/>
  <c r="J1893" i="2"/>
  <c r="J1898" i="2"/>
  <c r="J2036" i="2"/>
  <c r="J2041" i="2"/>
  <c r="J2095" i="2"/>
  <c r="J806" i="2"/>
  <c r="J801" i="2"/>
  <c r="J751" i="2"/>
  <c r="J175" i="2"/>
  <c r="J160" i="2"/>
  <c r="J620" i="2"/>
  <c r="J764" i="2"/>
  <c r="J580" i="2"/>
  <c r="J667" i="2"/>
  <c r="J454" i="2"/>
  <c r="J993" i="2"/>
  <c r="J213" i="2"/>
  <c r="J218" i="2"/>
  <c r="J356" i="2"/>
  <c r="J361" i="2"/>
  <c r="J513" i="2"/>
  <c r="J509" i="2"/>
  <c r="J658" i="2"/>
  <c r="J34" i="2"/>
  <c r="J425" i="2"/>
  <c r="J449" i="2"/>
  <c r="J810" i="2"/>
  <c r="J25" i="2"/>
  <c r="J279" i="2"/>
  <c r="J302" i="2"/>
  <c r="J365" i="2"/>
  <c r="J503" i="2"/>
  <c r="J939" i="2"/>
  <c r="J860" i="2"/>
  <c r="J603" i="2"/>
  <c r="J663" i="2"/>
  <c r="J222" i="2"/>
  <c r="J28" i="2"/>
  <c r="J883" i="2"/>
  <c r="J943" i="2"/>
  <c r="J21" i="2"/>
  <c r="K1536" i="2"/>
  <c r="K580" i="2"/>
  <c r="J18" i="2"/>
  <c r="K279" i="2"/>
  <c r="K728" i="2"/>
  <c r="E410" i="2"/>
  <c r="J934" i="2"/>
  <c r="J685" i="2"/>
  <c r="J240" i="2"/>
  <c r="K139" i="2"/>
  <c r="J537" i="2"/>
  <c r="K425" i="2"/>
  <c r="J1945" i="2"/>
  <c r="J710" i="2"/>
  <c r="K993" i="2"/>
  <c r="J1392" i="2"/>
  <c r="J1371" i="2"/>
  <c r="K1402" i="2"/>
  <c r="K1678" i="2"/>
  <c r="K1963" i="2"/>
  <c r="J1524" i="2"/>
  <c r="J1564" i="2"/>
  <c r="J1706" i="2"/>
  <c r="J2083" i="2"/>
  <c r="K2095" i="2"/>
  <c r="E2346" i="2"/>
  <c r="J2346" i="2" s="1"/>
  <c r="E2344" i="2"/>
  <c r="J2344" i="2" s="1"/>
  <c r="E2167" i="2"/>
  <c r="J2167" i="2" s="1"/>
  <c r="E2166" i="2"/>
  <c r="J2166" i="2" s="1"/>
  <c r="E2165" i="2"/>
  <c r="J2165" i="2" s="1"/>
  <c r="E2169" i="2"/>
  <c r="J2169" i="2" s="1"/>
  <c r="E2340" i="2"/>
  <c r="J2340" i="2" s="1"/>
  <c r="J2217" i="2" l="1"/>
  <c r="J1141" i="2"/>
  <c r="J2258" i="2"/>
  <c r="J2265" i="2"/>
  <c r="J1134" i="2"/>
  <c r="J2251" i="2"/>
  <c r="J1022" i="2"/>
  <c r="J609" i="2"/>
  <c r="J1068" i="2"/>
  <c r="J2338" i="2"/>
  <c r="J2142" i="2"/>
  <c r="J1047" i="2"/>
  <c r="J2343" i="2"/>
  <c r="J2225" i="2"/>
  <c r="J1119" i="2"/>
  <c r="J767" i="2"/>
  <c r="J1254" i="2"/>
  <c r="J2164" i="2"/>
  <c r="J467" i="2"/>
  <c r="J2353" i="2"/>
  <c r="J2123" i="2"/>
  <c r="J2238" i="2"/>
  <c r="J321" i="2"/>
  <c r="J821" i="2"/>
  <c r="J165" i="2"/>
  <c r="J12" i="2"/>
  <c r="J1913" i="2"/>
  <c r="J1272" i="2"/>
  <c r="J1763" i="2"/>
  <c r="J623" i="2"/>
  <c r="J1621" i="2"/>
  <c r="J1632" i="2"/>
  <c r="J1718" i="2"/>
  <c r="J1781" i="2"/>
  <c r="J1645" i="2"/>
  <c r="J50" i="2"/>
  <c r="J756" i="2"/>
  <c r="J2002" i="2"/>
  <c r="J888" i="2"/>
  <c r="J524" i="2"/>
  <c r="J1324" i="2"/>
  <c r="J1774" i="2"/>
  <c r="J981" i="2"/>
  <c r="J954" i="2"/>
  <c r="J848" i="2"/>
  <c r="J678" i="2"/>
  <c r="J1920" i="2"/>
  <c r="J1808" i="2"/>
  <c r="J376" i="2"/>
  <c r="J129" i="2"/>
  <c r="J899" i="2"/>
  <c r="J410" i="2"/>
  <c r="J564" i="2"/>
  <c r="J383" i="2"/>
  <c r="J178" i="2"/>
  <c r="J1667" i="2"/>
  <c r="J2056" i="2"/>
  <c r="J2063" i="2"/>
  <c r="J2163" i="2" l="1"/>
  <c r="J1215" i="2"/>
  <c r="J2224" i="2"/>
  <c r="J1016" i="2"/>
  <c r="J2352" i="2"/>
  <c r="J2309" i="2"/>
  <c r="J11" i="2"/>
  <c r="J602" i="2"/>
  <c r="J1271" i="2"/>
  <c r="J159" i="2"/>
  <c r="J448" i="2"/>
  <c r="J301" i="2"/>
  <c r="J1700" i="2"/>
  <c r="J1558" i="2"/>
  <c r="J1842" i="2"/>
  <c r="J961" i="2"/>
  <c r="J828" i="2"/>
  <c r="J1504" i="2"/>
  <c r="J1426" i="2" l="1"/>
  <c r="J2117" i="2"/>
  <c r="J750" i="2"/>
  <c r="J8" i="2" s="1"/>
  <c r="J2377" i="2"/>
  <c r="J882" i="2"/>
  <c r="J1266" i="2" l="1"/>
  <c r="J1985" i="2"/>
  <c r="J2350" i="2" s="1"/>
  <c r="J2379" i="2" l="1"/>
  <c r="J2380" i="2" s="1"/>
  <c r="J1268" i="2"/>
</calcChain>
</file>

<file path=xl/sharedStrings.xml><?xml version="1.0" encoding="utf-8"?>
<sst xmlns="http://schemas.openxmlformats.org/spreadsheetml/2006/main" count="7114" uniqueCount="3151">
  <si>
    <t>№ п/п</t>
  </si>
  <si>
    <t xml:space="preserve">Наименование </t>
  </si>
  <si>
    <t>Ед. изм.</t>
  </si>
  <si>
    <t>Кол-во</t>
  </si>
  <si>
    <t>Стоимость за единицу, 
руб. с НДС-20%</t>
  </si>
  <si>
    <t>Итого, руб. 
(в т.ч. НДС-20%)</t>
  </si>
  <si>
    <t>Примечание</t>
  </si>
  <si>
    <t>1.1</t>
  </si>
  <si>
    <t>м3</t>
  </si>
  <si>
    <t>Устройство фундаментов</t>
  </si>
  <si>
    <t>2.1</t>
  </si>
  <si>
    <t>м2</t>
  </si>
  <si>
    <t>3.1</t>
  </si>
  <si>
    <t>3.2</t>
  </si>
  <si>
    <t>4.1</t>
  </si>
  <si>
    <t>4.2</t>
  </si>
  <si>
    <t>4.3</t>
  </si>
  <si>
    <t>4.4</t>
  </si>
  <si>
    <t>5</t>
  </si>
  <si>
    <t>5.1</t>
  </si>
  <si>
    <t>6</t>
  </si>
  <si>
    <t>6.1</t>
  </si>
  <si>
    <t>6.2</t>
  </si>
  <si>
    <t>6.3</t>
  </si>
  <si>
    <t>6.4</t>
  </si>
  <si>
    <t>6.5</t>
  </si>
  <si>
    <t>7</t>
  </si>
  <si>
    <t>Внутренние отделочные работы (МОП)</t>
  </si>
  <si>
    <t>7.1</t>
  </si>
  <si>
    <t>7.2</t>
  </si>
  <si>
    <t>7.3</t>
  </si>
  <si>
    <t>компл</t>
  </si>
  <si>
    <t>8</t>
  </si>
  <si>
    <t>8.1</t>
  </si>
  <si>
    <t>8.2</t>
  </si>
  <si>
    <t>9</t>
  </si>
  <si>
    <t>Двери</t>
  </si>
  <si>
    <t>10</t>
  </si>
  <si>
    <t>11</t>
  </si>
  <si>
    <t>Технологическое оборудование и оснастка объекта</t>
  </si>
  <si>
    <t>11.1</t>
  </si>
  <si>
    <t>12</t>
  </si>
  <si>
    <t>Монтаж лифтов и подъемного оборудования с пуско-наладочными работами</t>
  </si>
  <si>
    <t>12.1</t>
  </si>
  <si>
    <t>Внутренние инженерные системы Корпуса (включая технический этаж)</t>
  </si>
  <si>
    <t>Комплекс работ по монтажу систем водоснабжения с ПНР</t>
  </si>
  <si>
    <t>Комплекс работ по монтажу систем хоз-бытовой канализации  с ПНР</t>
  </si>
  <si>
    <t>Комплекс работ по монтажу систем дождевой (ливневой) и дренажной канализации с ПНР</t>
  </si>
  <si>
    <t>Комплекс работ по монтажу систем водяного пожаротушения с ПНР</t>
  </si>
  <si>
    <t>Комплекс работ по монтажу систем отопления с ПНР</t>
  </si>
  <si>
    <t>Комплекс работ по монтажу систем вентиляции с ПНР</t>
  </si>
  <si>
    <t>Слаботочные системы:</t>
  </si>
  <si>
    <t>Водопонижение</t>
  </si>
  <si>
    <t>комплекс</t>
  </si>
  <si>
    <t>компл.</t>
  </si>
  <si>
    <t>шт.</t>
  </si>
  <si>
    <t>Кровля</t>
  </si>
  <si>
    <t>Земляные работы.</t>
  </si>
  <si>
    <t>3</t>
  </si>
  <si>
    <t>Металлоконструкции.</t>
  </si>
  <si>
    <t>Комплекс работ по демонтажу и вывозу с площадки металоконструкций усиления по окончании работ.</t>
  </si>
  <si>
    <t>Комплекс работ по водопонижению (разработка и согласование РД и ППР на водопонижение, устройство скважин, устройство зумпфов, погружение труб и иглофильтров, монтаж и подключение дренажных насосов, прокладка системы трубопроводов для отвода грунтовой воды, устройство точки сброса и т.п.).</t>
  </si>
  <si>
    <t>Комплекс работ по устройству бетонной подготовки В10 (h=100 мм).</t>
  </si>
  <si>
    <t>Устройство монолитных железобетонных конструкций паркинга</t>
  </si>
  <si>
    <t>Гидроизоляция в 1 слой - Техноэласт ЭКП</t>
  </si>
  <si>
    <t>Выравнивающая стяжка из ЦПР М150 - 50мм</t>
  </si>
  <si>
    <t>Разуклонка из керамзитобетона 30-250мм</t>
  </si>
  <si>
    <t>Утеплитель ТехноРУФ (или аналог) - 200мм</t>
  </si>
  <si>
    <t>-</t>
  </si>
  <si>
    <t>Существующая плита покрытия</t>
  </si>
  <si>
    <t>Негорючее покрытие кровли в районе инженерного оборудования и террас
(мощение бетонной плиткой по сухой плиточной смеси или аналог)</t>
  </si>
  <si>
    <t>Гидроизоляция в 1 слой - Техноэласт ЭПП по праймеру</t>
  </si>
  <si>
    <t>Пароизоляция в 1 слой - техноэласт ЭПП по праймеру</t>
  </si>
  <si>
    <t>Молниезащитная сетка (оцинкованный пруток 8-10мм)</t>
  </si>
  <si>
    <t>Полиэтиленовая пленка в 1 слой</t>
  </si>
  <si>
    <t>Изготовление и монтаж металлоконструкций.</t>
  </si>
  <si>
    <t>Гидроизоляция фундаментов.</t>
  </si>
  <si>
    <t>4</t>
  </si>
  <si>
    <t>Кровля над паркингом</t>
  </si>
  <si>
    <t>"пирог" благоустройства по разделу ГП</t>
  </si>
  <si>
    <t>Защитная мембрана Planter Geo - 8мм</t>
  </si>
  <si>
    <t>Экструдированный пенополистирол Технониколь Сarbon SOLID 500 - 150мм</t>
  </si>
  <si>
    <t>Гидроизоляция техноэласт ЭПП в 2 слоя по праймеру</t>
  </si>
  <si>
    <t>Керамзитобетон D800 по уклону</t>
  </si>
  <si>
    <t>9.1</t>
  </si>
  <si>
    <t>9.1.1</t>
  </si>
  <si>
    <t>9.1.2</t>
  </si>
  <si>
    <t>9.1.3</t>
  </si>
  <si>
    <t>9.1.4</t>
  </si>
  <si>
    <t>7.4</t>
  </si>
  <si>
    <t>7.5</t>
  </si>
  <si>
    <t>7.6</t>
  </si>
  <si>
    <t>7.7</t>
  </si>
  <si>
    <t>7.8</t>
  </si>
  <si>
    <t>Комплекс работ по устройству перегородок и шахт инженерных коммуникаций из кирпича керамического толщиной 120мм, на цементно-песчаном растворе.</t>
  </si>
  <si>
    <t>Отделка помещений паркинга</t>
  </si>
  <si>
    <t>10.1</t>
  </si>
  <si>
    <t>10.2</t>
  </si>
  <si>
    <t>Монтаж внутренних инженерных систем</t>
  </si>
  <si>
    <t>11.2</t>
  </si>
  <si>
    <t>Гидроизоляция и утепление стен паркинга</t>
  </si>
  <si>
    <t>Регистрация лифтов и ввод в эксплуатацию.</t>
  </si>
  <si>
    <t>Пуско-наладочные работы.</t>
  </si>
  <si>
    <t>Устройство монолитных железобетонных конструкций выше паркинга</t>
  </si>
  <si>
    <t>Двери и ворота паркинга.</t>
  </si>
  <si>
    <t>2</t>
  </si>
  <si>
    <t>2.2</t>
  </si>
  <si>
    <t>2.3</t>
  </si>
  <si>
    <t>2.4</t>
  </si>
  <si>
    <t>2.5</t>
  </si>
  <si>
    <t>4.1.1</t>
  </si>
  <si>
    <t>4.1.2</t>
  </si>
  <si>
    <t>4.1.3</t>
  </si>
  <si>
    <t>4.1.4</t>
  </si>
  <si>
    <t>6.6</t>
  </si>
  <si>
    <t>8.3</t>
  </si>
  <si>
    <t>11.3</t>
  </si>
  <si>
    <t>11.4</t>
  </si>
  <si>
    <t>11.5</t>
  </si>
  <si>
    <t>Комплекс работ по устройству перегородок и шахт инженерных коммуникаций из кирпича керамического толщиной 250мм, на цементно-песчаном растворе.</t>
  </si>
  <si>
    <t>9.2</t>
  </si>
  <si>
    <t>9.3</t>
  </si>
  <si>
    <t>9.4</t>
  </si>
  <si>
    <t>9.5</t>
  </si>
  <si>
    <t>ПОДГОТОВИТЕЛЬНЫЕ РАБОТЫ</t>
  </si>
  <si>
    <t xml:space="preserve">Объёмы работ согласно проектной документации шифра "1736-&amp;.ЛЕ.1.01.ВП.ВОР" </t>
  </si>
  <si>
    <t>7.9</t>
  </si>
  <si>
    <t>Комплекс работ по устройству утепления стен:
- ЭПП XPS Технониколь Carbon Pro (или аналог), толщиной 120 мм.</t>
  </si>
  <si>
    <t>Комплекс работ по изготовлению, поставке и монтажу дверей противопожарных EIS-60 (с учетом всей необходимой фурнитуры, петель, ручек, замков, доводчиков, наличников, порогов, ограничителей открывания, антивандальных накладок и т.п.).
В стоимости учитывать двери как на других анлогичных объектах бизнес класса.</t>
  </si>
  <si>
    <t>Комплекс работ по изготовлению, поставке и монтажу ворот подъемно-секционных, раздвижных и откатных противопожарных EIS-60 (с учетом всей необходимой фурнитуры, петель, ручек, замков, электроприводов, датчиков, ограничителей открывания, антивандальных накладок и т.п.).
В стоимости учитывать ворота как на других анлогичных объектах бизнес класса.</t>
  </si>
  <si>
    <t>Устройство монолитных железобетонных конструкций надземной части</t>
  </si>
  <si>
    <t>Комплекс работ по устройству вертикальных монолитных ж/б конструкций стен
(бетон В40, арматура А500С и А240, коэф. армир. 200 кг/м3)</t>
  </si>
  <si>
    <t>Комплекс работ по устройству монолитных ж/б плит перекрытия
(бетон В30, арматура А500С и А240, коэф. армир. 150 кг/м3)</t>
  </si>
  <si>
    <t>Комплекс работ по устройству монолитных ж/б лестниц
(бетон В30, арматура А500С и А240, коэф. армир. 210 кг/м3)</t>
  </si>
  <si>
    <t>Комплекс работ по изготовлению, поставке и монтажу дверей квартир противопожарных EIS-60, (с учетом всей необходимой фурнитуры, петель, ручек, замков, доводчиков, наличников, порогов, ограничителей открывания, антивандальных накладок и т.п.).
В стоимости учитывать двери квартир как на других анлогичных объектах бизнес класса.</t>
  </si>
  <si>
    <t>Комплекс работ по изготовлению, поставке и монтажу дверей МОП противопожарных EIS-60, (с учетом всей необходимой фурнитуры, петель, ручек, замков, доводчиков, наличников, порогов, ограничителей открывания, антивандальных накладок и т.п.).
В стоимости учитывать двери квартир как на других анлогичных объектах бизнес класса.</t>
  </si>
  <si>
    <t>Комплекс работ по устройству стен и перегородок из газосиликатных блоков автоклавного твердения D600 кг/м3, толщиной 300 мм, на клее.</t>
  </si>
  <si>
    <t>Комплекс работ по устройству стен и перегородок из газосиликатных блоков автоклавного твердения D600 кг/м3, толщиной 250 мм, на клее.</t>
  </si>
  <si>
    <t>Комплекс работ по устройству стен и перегородок из газосиликатных блоков автоклавного твердения D600 кг/м3, толщиной 100 мм, на клее.</t>
  </si>
  <si>
    <t>Комплекс работ по устройству стен и перегородок из газосиликатных блоков автоклавного твердения D600 кг/м3, толщиной 200 мм, на клее.</t>
  </si>
  <si>
    <t>Комплекс работ по устройству перегородок из гидрофобизированных пазогребневых плит, толщиной 80 мм, на клее.</t>
  </si>
  <si>
    <t>Комплекс работ по устройству перегородок из гидрофобизированных пазогребневых плит, толщиной 100 мм, на клее.</t>
  </si>
  <si>
    <t>Комплекс работ по устройству кровли с учетом всех примыканий, монтажу дренажных воронок и т.п., включая:</t>
  </si>
  <si>
    <t>Комплекс работ по устройству бытового городка и организации строительной площадки для выполнения работ.</t>
  </si>
  <si>
    <t>Комплекс работ по устройству стен и перегородок из газосиликатных блоков автоклавного твердения D600 кг/м3, толщиной 50 мм, на клее.</t>
  </si>
  <si>
    <t>8.4</t>
  </si>
  <si>
    <t>5.2</t>
  </si>
  <si>
    <t>2.6</t>
  </si>
  <si>
    <t>Комплекс работ по устройству вертикальных монолитных ж/б конструкций стен
(бетон В40; арматура А500С и А240, коэф. армир. 200 кг/м3)</t>
  </si>
  <si>
    <t>Комплекс работ по устройству вертикальных монолитных ж/б конструкций стен
(бетон В30; арматура А500С и А240, коэф. армир. 200 кг/м3)</t>
  </si>
  <si>
    <t>Комплекс работ по устройству вертикальных монолитных ж/б конструкций стен
(бетон В30, арматура А500С и А240, коэф. армир. 200 кг/м3)</t>
  </si>
  <si>
    <t>Комплекс работ по устройству монолитных ж/б плит перекрытия, с устройством балок, (бетон В30, арматура А500С и А240, коэф. армир. 150 кг/м3)</t>
  </si>
  <si>
    <t>Комплекс работ по устройству монолитных ж/б плит перекрытия
(бетон В30, арматура А500С и А240, коэф. армир. 175 кг/м3)</t>
  </si>
  <si>
    <t>Комплекс работ по устройству монолитных ж/б плит перекрытия
(бетон В40, арматура А500С и А240, коэф. армир. 175 кг/м3)</t>
  </si>
  <si>
    <t>Комплекс работ по устройству защитной ц/п стяжки из раствора марки М150 толщ. 40 мм</t>
  </si>
  <si>
    <t>м.п.</t>
  </si>
  <si>
    <t>Разработка грунта механизированным способом, с погрузкой и перемещением на расстояние до 1 км в отвал.</t>
  </si>
  <si>
    <t>Разработка загрязненного грунта механизированным способом, с погрузкой в самосвалы, вывозом на утилизацией загрязненного грунта на специализированные полигоны ТБО на расстояние до 45 км.</t>
  </si>
  <si>
    <t>Комплекс работ по устройству деформационных швов 50 мм в т.ч.:
- Пенополистирол, заполнение шва на всю высоту;
- Гидроизоляция ИКОПАЛ "Неодил";
- Жгут ИКОПАЛ "Кордон";
- Гидрошпонка ИКОПАЛ ДП 140/35/50. Монтаж сверху шва.
- Гидрошпонка ИКОПАЛ ДН-У 320/35/50. Монтаж снизу шва.</t>
  </si>
  <si>
    <t>Выравнивающая стяжка из ЦПР М100 (б=50мм)</t>
  </si>
  <si>
    <t>Комплекс работ по устройству стен и перегородок из газосиликатных блоков автоклавного твердения D600 кг/м3, толщиной 150 мм, на клее.</t>
  </si>
  <si>
    <t>Комплекс работ по устройству стен и перегородок из пазогребневых перегородок влагостойких, толщиной 100 мм, на клее. (МОП)</t>
  </si>
  <si>
    <t>2.7</t>
  </si>
  <si>
    <t>Стилобат 2-го этапа</t>
  </si>
  <si>
    <t>Земляные работы</t>
  </si>
  <si>
    <t xml:space="preserve">Система строительного водопонижения </t>
  </si>
  <si>
    <r>
      <t xml:space="preserve">Комплекс работ по устройству системы строительного водопонижения (разработка и согласование РД и ППР на водопонижение, устройство скважин, устройство зумпфов, погружение труб и иглофильтров, монтаж и подключение дренажных насосов, устройство траншей, прокладка системы трубопроводов для отвода грунтовой воды, устройство точки сброса и т.д.). Работы на период 10 месяцев. 
</t>
    </r>
    <r>
      <rPr>
        <b/>
        <sz val="12"/>
        <rFont val="Times New Roman"/>
        <family val="1"/>
        <charset val="204"/>
      </rPr>
      <t>Согласно примечания № 8.</t>
    </r>
  </si>
  <si>
    <t>Металлоконструкции для ограждения котлована</t>
  </si>
  <si>
    <t>Комплекс работ по демонтажу и вывозу с площадки металлоконструкций усиления по окончании работ.</t>
  </si>
  <si>
    <t>Комплекс работ по устройству бетонной подготовки из бетона В10 (h=100 мм).</t>
  </si>
  <si>
    <t>5.3</t>
  </si>
  <si>
    <t>5.4</t>
  </si>
  <si>
    <t>5.5</t>
  </si>
  <si>
    <t>5.6</t>
  </si>
  <si>
    <t>Комплекс работ по устройству деформационных швов 50 мм в т.ч.:
- Пенополистирол, заполнение на шва на всю высоту;
- Гидроизоляция ИКОПАЛ "Неодил";
- Жгут ИКОПАЛ "Кордон";
- Гидрошпонка ИКОПАЛ ДП 140/35/50. Монтаж сверху шва.
- Гидрошпонка ИКОПАЛ ДН-У 320/35/50. Монтаж снизу шва.</t>
  </si>
  <si>
    <t>Устройство монолитных железобетонных конструкций паркинга, корпусов</t>
  </si>
  <si>
    <r>
      <t>Комплекс работ по устройству вертикальных монолитных ж/б конструкций</t>
    </r>
    <r>
      <rPr>
        <b/>
        <sz val="12"/>
        <rFont val="Times New Roman"/>
        <family val="1"/>
        <charset val="204"/>
      </rPr>
      <t xml:space="preserve"> контурных и внутренних стен, пилонов </t>
    </r>
    <r>
      <rPr>
        <sz val="12"/>
        <rFont val="Times New Roman"/>
        <family val="1"/>
        <charset val="204"/>
      </rPr>
      <t xml:space="preserve">из бетона </t>
    </r>
    <r>
      <rPr>
        <b/>
        <sz val="12"/>
        <rFont val="Times New Roman"/>
        <family val="1"/>
        <charset val="204"/>
      </rPr>
      <t>B40 W8 F200.</t>
    </r>
    <r>
      <rPr>
        <sz val="12"/>
        <rFont val="Times New Roman"/>
        <family val="1"/>
        <charset val="204"/>
      </rPr>
      <t xml:space="preserve"> Арматура А500С, А240, </t>
    </r>
    <r>
      <rPr>
        <b/>
        <sz val="12"/>
        <rFont val="Times New Roman"/>
        <family val="1"/>
        <charset val="204"/>
      </rPr>
      <t>коэф.армир. 200 кг/м3</t>
    </r>
  </si>
  <si>
    <t>с учётом термовкладышей</t>
  </si>
  <si>
    <r>
      <t>Комплекс работ по устройству вертикальных монолитных ж/б конструкций</t>
    </r>
    <r>
      <rPr>
        <b/>
        <sz val="12"/>
        <rFont val="Times New Roman"/>
        <family val="1"/>
        <charset val="204"/>
      </rPr>
      <t xml:space="preserve"> контурных и внутренних стен, пилонов </t>
    </r>
    <r>
      <rPr>
        <sz val="12"/>
        <rFont val="Times New Roman"/>
        <family val="1"/>
        <charset val="204"/>
      </rPr>
      <t xml:space="preserve">из бетона </t>
    </r>
    <r>
      <rPr>
        <b/>
        <sz val="12"/>
        <rFont val="Times New Roman"/>
        <family val="1"/>
        <charset val="204"/>
      </rPr>
      <t>B30 W8 F200.</t>
    </r>
    <r>
      <rPr>
        <sz val="12"/>
        <rFont val="Times New Roman"/>
        <family val="1"/>
        <charset val="204"/>
      </rPr>
      <t xml:space="preserve"> Арматура А500С, А240, </t>
    </r>
    <r>
      <rPr>
        <b/>
        <sz val="12"/>
        <rFont val="Times New Roman"/>
        <family val="1"/>
        <charset val="204"/>
      </rPr>
      <t>коэф.армир. 200 кг/м3</t>
    </r>
  </si>
  <si>
    <r>
      <t xml:space="preserve">Комплекс работ по устройству вертикальных монолитных ж/б конструкций </t>
    </r>
    <r>
      <rPr>
        <b/>
        <sz val="12"/>
        <rFont val="Times New Roman"/>
        <family val="1"/>
        <charset val="204"/>
      </rPr>
      <t>колонн</t>
    </r>
    <r>
      <rPr>
        <sz val="12"/>
        <rFont val="Times New Roman"/>
        <family val="1"/>
        <charset val="204"/>
      </rPr>
      <t xml:space="preserve"> из бетона </t>
    </r>
    <r>
      <rPr>
        <b/>
        <sz val="12"/>
        <rFont val="Times New Roman"/>
        <family val="1"/>
        <charset val="204"/>
      </rPr>
      <t>B40 W8 F200</t>
    </r>
    <r>
      <rPr>
        <sz val="12"/>
        <rFont val="Times New Roman"/>
        <family val="1"/>
        <charset val="204"/>
      </rPr>
      <t xml:space="preserve">. Арматура А500С, А240, </t>
    </r>
    <r>
      <rPr>
        <b/>
        <sz val="12"/>
        <rFont val="Times New Roman"/>
        <family val="1"/>
        <charset val="204"/>
      </rPr>
      <t>коэф.армир. 400 кг/м3</t>
    </r>
  </si>
  <si>
    <r>
      <t>Комплекс работ по устройству монолитных ж/б</t>
    </r>
    <r>
      <rPr>
        <b/>
        <sz val="12"/>
        <rFont val="Times New Roman"/>
        <family val="1"/>
        <charset val="204"/>
      </rPr>
      <t xml:space="preserve"> плит перекрытия толщиной 200-350</t>
    </r>
    <r>
      <rPr>
        <sz val="12"/>
        <rFont val="Times New Roman"/>
        <family val="1"/>
        <charset val="204"/>
      </rPr>
      <t xml:space="preserve"> мм из бетона </t>
    </r>
    <r>
      <rPr>
        <b/>
        <sz val="12"/>
        <rFont val="Times New Roman"/>
        <family val="1"/>
        <charset val="204"/>
      </rPr>
      <t>B30 W8 F200, с устройством балок и капителями по вертикальные коснтрукции</t>
    </r>
    <r>
      <rPr>
        <sz val="12"/>
        <rFont val="Times New Roman"/>
        <family val="1"/>
        <charset val="204"/>
      </rPr>
      <t xml:space="preserve"> Арматура А500С, А240,</t>
    </r>
    <r>
      <rPr>
        <b/>
        <sz val="12"/>
        <rFont val="Times New Roman"/>
        <family val="1"/>
        <charset val="204"/>
      </rPr>
      <t xml:space="preserve"> коэф.армир. 175 кг/м3</t>
    </r>
  </si>
  <si>
    <r>
      <t xml:space="preserve">Комплекс работ по устройству монолитных ж/б </t>
    </r>
    <r>
      <rPr>
        <b/>
        <sz val="12"/>
        <rFont val="Times New Roman"/>
        <family val="1"/>
        <charset val="204"/>
      </rPr>
      <t>плиты покрытия толщиной 350 мм</t>
    </r>
    <r>
      <rPr>
        <sz val="12"/>
        <rFont val="Times New Roman"/>
        <family val="1"/>
        <charset val="204"/>
      </rPr>
      <t xml:space="preserve"> из бетона </t>
    </r>
    <r>
      <rPr>
        <b/>
        <sz val="12"/>
        <rFont val="Times New Roman"/>
        <family val="1"/>
        <charset val="204"/>
      </rPr>
      <t>B40 W8 F200, с устройством балок и капителями по вертикальные коснтрукции</t>
    </r>
    <r>
      <rPr>
        <sz val="12"/>
        <rFont val="Times New Roman"/>
        <family val="1"/>
        <charset val="204"/>
      </rPr>
      <t xml:space="preserve"> Арматура А500С, А240, </t>
    </r>
    <r>
      <rPr>
        <b/>
        <sz val="12"/>
        <rFont val="Times New Roman"/>
        <family val="1"/>
        <charset val="204"/>
      </rPr>
      <t>коэф.армир. 175 кг/м3</t>
    </r>
  </si>
  <si>
    <r>
      <t xml:space="preserve">Комплекс работ по устройству монолитных ж/б </t>
    </r>
    <r>
      <rPr>
        <b/>
        <sz val="12"/>
        <rFont val="Times New Roman"/>
        <family val="1"/>
        <charset val="204"/>
      </rPr>
      <t xml:space="preserve">лестничных маршей и площадок </t>
    </r>
    <r>
      <rPr>
        <sz val="12"/>
        <rFont val="Times New Roman"/>
        <family val="1"/>
        <charset val="204"/>
      </rPr>
      <t xml:space="preserve">из бетона B30 W6 F100 Арматура А500С, А240, </t>
    </r>
    <r>
      <rPr>
        <b/>
        <sz val="12"/>
        <rFont val="Times New Roman"/>
        <family val="1"/>
        <charset val="204"/>
      </rPr>
      <t>коэф.армир. 210 кг/м3</t>
    </r>
  </si>
  <si>
    <t xml:space="preserve">Комплекс работ по устройству гидроизоляции и утеплению стен подземной части </t>
  </si>
  <si>
    <t>Комплекс работ по устройству галтели 100х100 мм из ц/п раствора</t>
  </si>
  <si>
    <t xml:space="preserve">Комплекс работ по устройству деформационных швов 50 мм в т.ч.:
- Пенополистирол, заполнение на шва на всю высоту;
- Гидроизоляция ИКОПАЛ "Неодил";
- Жгут ИКОПАЛ "Кордон";
- Гидрошпонка ИКОПАЛ ДП 140/35/50. 
- Гидрошпонка ИКОПАЛ ДН-У 320/35/50. </t>
  </si>
  <si>
    <t>Кладка стен и перегородок с учётом перемычек.</t>
  </si>
  <si>
    <t>Кладка на всю высоту этажа</t>
  </si>
  <si>
    <t>8.1.1</t>
  </si>
  <si>
    <t>8.1.2</t>
  </si>
  <si>
    <t>8.1.3</t>
  </si>
  <si>
    <t>8.1.4</t>
  </si>
  <si>
    <t>Кладка на высоту 500 мм от уровня плиты</t>
  </si>
  <si>
    <t>8.2.1</t>
  </si>
  <si>
    <t>8.2.2</t>
  </si>
  <si>
    <t>8.2.3</t>
  </si>
  <si>
    <t>Кладка на высоту 250 мм от уровня плиты</t>
  </si>
  <si>
    <t>8.3.1</t>
  </si>
  <si>
    <t>8.3.2</t>
  </si>
  <si>
    <t>Кладка на высоту 160 мм от уровня плиты, ФОК</t>
  </si>
  <si>
    <t>8.4.1</t>
  </si>
  <si>
    <t>8.5</t>
  </si>
  <si>
    <t>Утепление внутренних стен</t>
  </si>
  <si>
    <t>8.5.1</t>
  </si>
  <si>
    <t>Комплекс работ по утеплению внутренних стен парковки 1,-1,-2 этажей с последующей отделкой шуткатуркой по арм. сетке и окраской фасадной краской с  общей толщиной не менее 20мм. Утеплитель ТехноНиколь ТЕХНОВЕНТ толщиной 80 мм. или аналог.</t>
  </si>
  <si>
    <t>8.5.2</t>
  </si>
  <si>
    <t>Комплекс работ по утеплению воздухозаборных шахт. Утеплитель ТехноНиколь ТЕХНОВЕНТ толщиной 180мм. Штукатурка по арм.сетке 20мм.</t>
  </si>
  <si>
    <t>8.6</t>
  </si>
  <si>
    <t>Комплекс работ по устройству пола с утеплением в помещениях постоянного пребывания людей в уровне 1-ого этажа.</t>
  </si>
  <si>
    <t>8.6.1</t>
  </si>
  <si>
    <t>Утеплитель экструдированный пенополистирол ТехноНиколь CARBON PROF или аналог толщиной 80мм.</t>
  </si>
  <si>
    <t>8.6.2</t>
  </si>
  <si>
    <t>Стяжка из цементно-песчаного раствора М150 армированная сеткой 5вр1 с ячейкой 50х50мм.</t>
  </si>
  <si>
    <t>Комплекс работ по устройству кровли с учетом всех примыканий, монтажу дренажных воронок и т.п.:</t>
  </si>
  <si>
    <t>Щебень фракции 5-20мм.</t>
  </si>
  <si>
    <t>Профилированная мембрана "ISO-DRAIN 10 GL"</t>
  </si>
  <si>
    <t>Экструдированный пенополистирол Технониколь Сarbon SOLID 500 - 200мм.</t>
  </si>
  <si>
    <t>Выравнивающая стяжка из ЦПР М100</t>
  </si>
  <si>
    <t>Комплекс работ по устройству покрытия над подземной частью паркинга</t>
  </si>
  <si>
    <t>9.2.1</t>
  </si>
  <si>
    <t>9.2.2</t>
  </si>
  <si>
    <t>9.2.3</t>
  </si>
  <si>
    <t>Экструдированный пенополистирол Технониколь Сarbon SOLID 500 - 150мм.</t>
  </si>
  <si>
    <t>9.2.4</t>
  </si>
  <si>
    <t>9.2.5</t>
  </si>
  <si>
    <t xml:space="preserve">Пароизоляция в 1 слой - техноэласт ЭПП по праймеру </t>
  </si>
  <si>
    <t>Комплекс работ по устройству покрытия наружной рампы</t>
  </si>
  <si>
    <t>9.3.1</t>
  </si>
  <si>
    <t>Бетонная тротуарная плитка</t>
  </si>
  <si>
    <t>9.3.2</t>
  </si>
  <si>
    <t>Сухая цементно-песчаная сместь М400</t>
  </si>
  <si>
    <t>9.3.3</t>
  </si>
  <si>
    <t>9.3.4</t>
  </si>
  <si>
    <t>Бетонное основание В25, армированное сеткой 4ВР1, с ячейкой 100х100мм.</t>
  </si>
  <si>
    <t>9.3.5</t>
  </si>
  <si>
    <t>Обмазочная гидроизоляция в 2 слоя</t>
  </si>
  <si>
    <t>Отделка помещений подземной части</t>
  </si>
  <si>
    <t>Двери и ворота подземной части</t>
  </si>
  <si>
    <t>Металлоконструкции подземной части</t>
  </si>
  <si>
    <t>тн.</t>
  </si>
  <si>
    <t>Монтаж внутренних инженерных систем
см. примечание 4</t>
  </si>
  <si>
    <t>13.1</t>
  </si>
  <si>
    <t>Комплекс работ по монтажу систем теплоснабжения с ПНР</t>
  </si>
  <si>
    <t>Комплекс работ по монтажу систем кондиционирования воздуха с ПНР</t>
  </si>
  <si>
    <t>14</t>
  </si>
  <si>
    <t>Переезд между покрытиями паркинга 1 и 2 этапов</t>
  </si>
  <si>
    <t>14.1</t>
  </si>
  <si>
    <t>Устройство переезда из м/к между покрытиями паркинга 1 и 2 этапов</t>
  </si>
  <si>
    <t>Корпус 7</t>
  </si>
  <si>
    <t>Кладка наружных и внутренних стен с учётом перемычек</t>
  </si>
  <si>
    <t>Уточняется дизайн проектом</t>
  </si>
  <si>
    <t>Комплекс работ по устройству кровли с учетом всех примыканий к парапетам, шахтам, надстройкам, инженерным коммуникациям на кровле, фундаментам под инженерное оборудование, металлоконструкциям на кровле и т.п.,
исходя из конструктива основного "пирога" кровли, в т.ч. установка аэраторов, обогреваемых водосточных воронок 4 шт:</t>
  </si>
  <si>
    <t>Двери, люки</t>
  </si>
  <si>
    <t>Уточняется дизайн-проектом</t>
  </si>
  <si>
    <t>Комплекс работ по устройству люка выхода на кровлю (размер 1,1х1,1х0,3м) противопожарного EI60, утеплённый, оборудованный газовыми пружинами, замком, с обогревом, с порошковой окраской в заводских условиях с учётом примыкания к покрытию кровли.</t>
  </si>
  <si>
    <t>Изготовление и монтаж металлоконструкций с учётом разработки КМД</t>
  </si>
  <si>
    <t xml:space="preserve">Комплекс работ по изготовлению и монтажу металлоконструкций для несущих фасадных систем. С учётом огрунтовки и покраски.        </t>
  </si>
  <si>
    <t>тн</t>
  </si>
  <si>
    <t xml:space="preserve">Комплекс работ по изготовлению и монтажу металлических конструкций 1 этажа. 
Усиление кладки. С учётом огрунтовки и покраски.   </t>
  </si>
  <si>
    <t>Выполнение нумерации дома, подъезда</t>
  </si>
  <si>
    <t>Обозначение пожарных шкафов - цифра из акрила, лазерная резка, размер и цвет по дизайн-проекту или другой вариант.
Комплекс - этаж</t>
  </si>
  <si>
    <t>Нумерация этажа в лифтовом холле - цифра из акрила, лазерная резка, размер и цвет по дизайн-проекту или другой вариант.
Комплекс - этаж</t>
  </si>
  <si>
    <t>Нумерация этажа на лестничной клетке - краской по трафарету
Комплекс - этаж</t>
  </si>
  <si>
    <t>Нумерация (навигация) квартир в лифтовом холле -  цифра из акрила, лазерная резка, размер и цвет по дизайн-проекту или другой вариант.
Комплекс - этаж</t>
  </si>
  <si>
    <t>Нумерация квартир - цифра из акрила, лазерная резка, размер и цвет по дизайн-проекту или другой вариант, уточняется дизайн-проектом</t>
  </si>
  <si>
    <t>Комплектация мебелью вестибюля 1-го этажа; стойка ресепшн ориентировочно 1400х750х1200, облицовка керамогранитом по дизайн-проекту; зеркало ориентировочно 1000х2600.</t>
  </si>
  <si>
    <t>Комплекс работ по закупке, поставке, монтажу и ПНР технологического оборудования для помещения консьержа (персональный компьютер, телефонный аппарат), помещение санузла (система инсталяции для унитазов, чаша для унитаза подвесного, крышка-сиденье, раковина, смеситель, сифон для раковины, диспенсер туалетной бумаги, диспенсер для мыла, диспенсер бумажных полотенец, ершик, мусорное ведро, зеркало) и ПУИ (сливной трап, раковина хозяйственная многофункциональная, смеситель для раковины и поддона, комплект для мытья полов, держатель для хоз.инвентаря)</t>
  </si>
  <si>
    <t>Заказ и монтаж группы почтовых ящиков из нержавеющей брашированной стали 
Комплекс - квартира</t>
  </si>
  <si>
    <t>7.10</t>
  </si>
  <si>
    <t>Заказ и монтаж навигационной панели в вестибюле 1-го этажа из композитных материалов, RAL по дизайн-проекту</t>
  </si>
  <si>
    <t>шт</t>
  </si>
  <si>
    <t xml:space="preserve">Внутренние инженерные системы Корпуса (включая технический этаж)
см. примечание 4. </t>
  </si>
  <si>
    <t>Корпус 8</t>
  </si>
  <si>
    <t>Комплекс работ по устройству кровли с учетом всех примыканий к парапетам, шахтам, надстройкам, инженерным коммуникациям на кровле, фундаментам под инженерное оборудование, металлоконструкциям на кровле и т.п.,
исходя из конструктива основного "пирога" кровли, в т.ч. установка аэраторов, обогреваемых водосточных воронок 13 шт:</t>
  </si>
  <si>
    <t>Комплекс работ по изготовлению, поставке и монтажу дверей ДОО, (с учетом всей необходимой фурнитуры, петель, ручек, замков, доводчиков, наличников, порогов, ограничителей открывания, антивандальных накладок и т.п.).</t>
  </si>
  <si>
    <t>Комплекс работ по изготовлению и монтажу металлических стремянок на кровле (h=3м)
С учётом огрунтовки и порошковой окраски в RAL.</t>
  </si>
  <si>
    <t>8.4.2</t>
  </si>
  <si>
    <t>Корпус 9</t>
  </si>
  <si>
    <t>Комплекс работ по устройству кровли с учетом всех примыканий к парапетам, шахтам, надстройкам, инженерным коммуникациям на кровле, фундаментам под инженерное оборудование, металлоконструкциям на кровле и т.п.,
исходя из конструктива основного "пирога" кровли, в т.ч. установка аэраторов, обогреваемых водосточных воронок 16 шт.:</t>
  </si>
  <si>
    <t>Комплекс работ по поставке и монтажу грузопассажирского лифта "KONE"
q=1000 кг, ост. 18
Согласно примечания № 10</t>
  </si>
  <si>
    <t>Комплекс работ по поставке и монтажу грузопассажирского лифта "KONE"
q=630 кг, ост. 18
Согласно примечания № 10</t>
  </si>
  <si>
    <t>Корпус 10</t>
  </si>
  <si>
    <t>Комплекс работ по устройству перегородок из гидрофобизированных ПГП, толщиной 100 мм, на клее. С учётом перемычек.</t>
  </si>
  <si>
    <t>Корпус 11</t>
  </si>
  <si>
    <t>Комплекс работ по устройству кровли с учетом всех примыканий к парапетам, шахтам, надстройкам, инженерным коммуникациям на кровле, фундаментам под инженерное оборудование, металлоконструкциям на кровле и т.п.,
исходя из конструктива основного "пирога" кровли, в т.ч. установка аэраторов, обогреваемых водосточных воронок 4 шт.:</t>
  </si>
  <si>
    <t>Покрытия на поверхности земли</t>
  </si>
  <si>
    <t>Проезды с асфальтобетонным покрытием. Тип 1.
Комплекс работ.</t>
  </si>
  <si>
    <t>Асфальтобетон плотный из горячей мелкозернистой щебеночной смеси, тип В,марка II (ГОСТ 9128-2013) - 50 мм</t>
  </si>
  <si>
    <t>Асфальтобетон плотный из горячей крупнозернистой щебеночной смеси, тип Б ,марка II (ГОСТ 9128-2013) - 70 мм</t>
  </si>
  <si>
    <t>Жесткий укатываемый бетон В7,5 (ГОСТ 26633-2015) - 120 мм</t>
  </si>
  <si>
    <t>Песок Кф не менее 2 м/сут , Купл не менее 0,98 (ГОСТ 8736-2014) - 500 мм</t>
  </si>
  <si>
    <t>Уплотненный грунт, Кофф. Упл. не менее 0.98</t>
  </si>
  <si>
    <t>Усиленный тротуар для проезда и установки пожарной техники. Тип 2. Комплекс работ.</t>
  </si>
  <si>
    <t>Бетонная тротуарная плитка - 80 мм
производство Фабрика "Готика" или аналог:
- Granite, серия Finerro, Цвет: Покостовский, размер 300х300х80; 300х150х80
- Granite, серия Finerro, Цвет: Цветок Урала, размер 600х300х80; 300х150х80
- Granite, серия Finerro, Цвет: Белла Уайт, размер 600х300х80; 300х150х80</t>
  </si>
  <si>
    <t>Сухая цементно-песчаная смесь, М400 (ГОСТ 31357-2007) - 40 мм</t>
  </si>
  <si>
    <t>Жесткий укатываемый бетон В7,5 (ГОСТ 26633-2015) - 180 мм</t>
  </si>
  <si>
    <t>Песок средней крупности, класс II , Купл не менее 0,98 (ГОСТ 8736-2014) - 500 мм</t>
  </si>
  <si>
    <t>Тротуар с покрытием из бетонной плитки. Тип 3
Комплекс работ.</t>
  </si>
  <si>
    <t>Покрытие бетонной тротуарной плиткой - 80 мм
производство Фабрика "Готика" или аналог:
- Granite, серия Finerro, Цвет: Исетский, размер 300х300х80; 300х150х80
- Granite, серия Finerro, Цвет: Белла Уайт, размер 300х300х80; 300х150х80
- Granite, серия Finerro, Цвет: Покостовский, размер 600х300х80; 300х300х80; 300х150х80</t>
  </si>
  <si>
    <t>Сухая цементно-песчаная смесь, М100 (ГОСТ 31357-2007) - 40 мм</t>
  </si>
  <si>
    <t>Песок Кф не менее 2 м/сут , Купл не менее 0,98 (ГОСТ 8736-2014) - 300 мм</t>
  </si>
  <si>
    <t>Покрытие из каучуковой крошки. Тип 4. Комплекс работ.</t>
  </si>
  <si>
    <t>Покрытие из каучуковой крошки - 20 мм
"ПрофПокрытие" или аналог, Цвет : RAL 7001, RAL 5024, RAL 9003</t>
  </si>
  <si>
    <t>Горячий плотный песчаный асфальтобетон, тип Д (ГОСТ 9128-2013) - 40 мм</t>
  </si>
  <si>
    <t>Щебень осадоч. пород фр. 40-80, М400, с расклин. фр.10-20 (ГОСТ 32703-2014) - 150 мм</t>
  </si>
  <si>
    <t>Покрытия по кровле -1 этаж</t>
  </si>
  <si>
    <t>Проезды с асфальтобетонным покрытием. Тип 5. 
Комплекс работ.</t>
  </si>
  <si>
    <t>Песок Кф не менее 2 м/сут , Кофф. Упл. не менее 0.98 (ГОСТ 8736-2014) - 510-660 мм</t>
  </si>
  <si>
    <t>Усиленный тротуар для проезда и установки пожарной техники. Тип 6. Комплекс работ.</t>
  </si>
  <si>
    <t>Бетонная тротуарная плитка (ГОСТ 17608-91) - 80 мм
производство Фабрика "Готика" или аналог:
- Premium, серия Bronze, Цвет 24, размер 200х100х80
- Profi, Цвет Кристал, размер 400х400х80</t>
  </si>
  <si>
    <t>Песок Кф не менее 1 м/сут , Купл не менее 0,98 (ГОСТ 8736-2014) - 700 мм</t>
  </si>
  <si>
    <t xml:space="preserve">Тротуар с покрытием из бетонной плитки. Тип 7. 
Комплекс работ. </t>
  </si>
  <si>
    <t>Покрытие бетонной тротуарной плиткой (ГОСТ 17608-91) - 80 мм
Фабрика "Готика" или аналог:
- Profi, Цвет Кристал, размер 400х400х80</t>
  </si>
  <si>
    <t>Песок Кф не менее 1 м/сут , Купл не менее 0,98 (ГОСТ 8736-2014) - 210-960 мм</t>
  </si>
  <si>
    <t>Рампа с покрытием из бетонной плитки. Тип 6*.
Комплекс работ.</t>
  </si>
  <si>
    <t>Бетонная тротуарная плитка (ГОСТ 17608-91) - 80 мм
Фабрика"Готика" или аналог:
- Premium, серия Bronze, Цвет 24, размер 200х100х80
- Profi, Цвет Кристал, размер 400х400х80</t>
  </si>
  <si>
    <t>Покрытия на стилобате</t>
  </si>
  <si>
    <t>Бетонная тротуарная плитка (ГОСТ 17608-91) - 80 мм
Фабрика "Готика" или аналог:
- Premium, серия Bronze, Цвет 24, размер 200х100х80
- Profi, Цвет Кристал, размер 400х400х80</t>
  </si>
  <si>
    <t>Песок Кф не менее 2 м/сут , Кф. упл не менее 0,98 (ГОСТ 8736-2014) - 300 мм</t>
  </si>
  <si>
    <t>Песок Кф не менее 1 м/сут , Кф. упл не менее 0,98 (ГОСТ 8736-2014) - 210-960 мм</t>
  </si>
  <si>
    <t>Площадка под установку МАФ, гравийное покрытие. Тип 12.
Комплекс работ.</t>
  </si>
  <si>
    <t>Гравийный отсев - 120 мм. Фракции 10-20 мм, Коричневый, серый.</t>
  </si>
  <si>
    <t xml:space="preserve">Геосинтетический материал прочностью на разрыв в поперечном направлении не менее 5 кН </t>
  </si>
  <si>
    <t>Щебень осадоч. пород М400 фр. 40-80 с расклинкой фр.10-20, 150 мм</t>
  </si>
  <si>
    <t>Песок Кф не менее 2 м/сут , Кф. упл не менее 0,98 - 300 мм</t>
  </si>
  <si>
    <t>Песок Кф не менее 1 м/сут , Кф. упл не менее 0,98 (ГОСТ 8736-2014) - 530-930 мм</t>
  </si>
  <si>
    <t>Покрытие из каучуковой крошки. Тип 9. Комплекс работ.</t>
  </si>
  <si>
    <t>Покрытие из каучуковой крошки RAL - 20 мм
"ПрофПокрытие" или аналог.
Цвет : RAL 7001, RAL 5024, RAL 5019, RAL 1016, RAL 9003</t>
  </si>
  <si>
    <t>Песок Кф не менее 1 м/сут , Купл не менее 0,98 (ГОСТ 8736-2014) - 590-990 мм</t>
  </si>
  <si>
    <t xml:space="preserve">Покрытие из речного песка. Тип 10. Комплекс работ. </t>
  </si>
  <si>
    <t>Песок речной - 400 мм.</t>
  </si>
  <si>
    <t>Геосинтетический материал прочностью на разрыв в поперечном
направлении не менее 5 кН (ГОСТ 56419-2015)</t>
  </si>
  <si>
    <t>Песок Кф не менее 1 м/сут , Купл не менее 0,98 (ГОСТ 8736-2014) - 700-1100 мм</t>
  </si>
  <si>
    <t>Покрытие из щепы. Тип 11. Комплекс работ.</t>
  </si>
  <si>
    <t>Сосновая щепа - 150 мм. Фракция 20-40 мм.</t>
  </si>
  <si>
    <t>Щебень осадочных пород фракционированный, 40-80мм, марка по прочности М400, уложенный по способу заклинки фракц. щебнем 10-20 (5-10мм) (ГОСТ 32703-2014) - 270 мм</t>
  </si>
  <si>
    <t>Песок ср. крупности, Кф не менее 2,0 м/сут, Купл не менее 0,98 (ГОСТ8736-2014) - 680-1080 мм</t>
  </si>
  <si>
    <t>Гравийное покрытие. Тип 12. Комплекс работ.</t>
  </si>
  <si>
    <t>Щебень осадочных пород фракционированный, 40-80мм, марка по прочности М400, уложенный по способу заклинки фракц. щебнем 10-20 (5-10мм) (ГОСТ 32703-2014) - 150 мм</t>
  </si>
  <si>
    <t>Песок ср. крупности, Кф не менее 2,0 м/сут, Кф. упл не менее 0,98 (ГОСТ8736-2014) - 300 мм</t>
  </si>
  <si>
    <t>Усиленный тротуар для проезда и установки пожарной техники с покрытием из газонной решетки. Комплекс работ. Тип 13</t>
  </si>
  <si>
    <t>Георешетка ECORASTER E50 с заполнением плодородным
грунтом с посевом трав - 50 мм</t>
  </si>
  <si>
    <t>Выравнивающий слой из песка (ГОСТ 8736-2014) - 40 мм</t>
  </si>
  <si>
    <t>Жесткий укатываемый бетон В7,5 (ГОСТ 26633-2015) - 270 мм</t>
  </si>
  <si>
    <t>Песок ср. крупности, Кф не менее 2,0 м/сут, Кф. упл не менее 0,98 (ГОСТ8736-2014) - 500-1140 мм</t>
  </si>
  <si>
    <t>Зеленая отмостка с посадкой газона обыкновенного. Комплекс работ. Тип 15.</t>
  </si>
  <si>
    <t>Плодородный грунт, в уплотненном состоянии (с последующей, посевом травосмеси), 200-300 мм</t>
  </si>
  <si>
    <t>Песчано-грунтовая смесь, 100 мм</t>
  </si>
  <si>
    <t>ПВХ Logicroof ТSL</t>
  </si>
  <si>
    <t>Песчано-грунтовая, 100 мм</t>
  </si>
  <si>
    <t>Песок Кф не менее 2 м/сут , Кф. упл не менее 0,98, 460-1000 мм</t>
  </si>
  <si>
    <t>Покрытия на консольной части стилобата и арках</t>
  </si>
  <si>
    <t xml:space="preserve">Покрытие из бетонной плитки. Комплекс работ. </t>
  </si>
  <si>
    <t>Бетонная тротуарная плитка (ГОСТ 17608-91) - 80 мм</t>
  </si>
  <si>
    <t>Сухая цементно-песчаная смесь, М400 (ГОСТ 31357-2007) - 50 мм</t>
  </si>
  <si>
    <t>Газон по стилобате. Комплекс работ.</t>
  </si>
  <si>
    <t xml:space="preserve">Рулонный газон </t>
  </si>
  <si>
    <t>Облегченный растительный субстрат для кровель, 600 мм</t>
  </si>
  <si>
    <t>Геотекстиль плотностью не менее 300 г/м.кв.</t>
  </si>
  <si>
    <t>Щебень осадоч. пород фр. 5-20 (ГОСТ 32703-2014) 260-900 мм</t>
  </si>
  <si>
    <t xml:space="preserve">Тротуар с покрытием из бетонной плитки в арке. Комплекс работ. Тип 7. </t>
  </si>
  <si>
    <t>Покрытие бетонной тротуарной плиткой (ГОСТ 17608-91) - 80 мм
Фабрика "Готика" или аналог:
- Premium, серия Bronze, Цвет 24, размер 200х100х80
- Profi, Цвет Кристал, размер 400х400х80</t>
  </si>
  <si>
    <t>Покрытия за границей ГПЗУ.</t>
  </si>
  <si>
    <t>Сопряжение с существующими покрытиями.</t>
  </si>
  <si>
    <t>Шезлонг "Магистраль", Арт.: PI 005, Аданат</t>
  </si>
  <si>
    <t xml:space="preserve">Скамья "Терраса", Арт.: sk 021, Аданат </t>
  </si>
  <si>
    <t>п.м.</t>
  </si>
  <si>
    <t>Скамья Landscape Compact, Арт.: LPC 150, "МАФ маркет" (продукция Mmcite)</t>
  </si>
  <si>
    <t>Уличный стол "Лаура", Арт.: st 504, Аданат</t>
  </si>
  <si>
    <t>Cтол "Ландау" (комплект), Аданат, Арт.: st 507</t>
  </si>
  <si>
    <t>Скамейка на подпорную стенку "Лондон-2", Арт.: sk 072-01, Аданат</t>
  </si>
  <si>
    <t>м.п</t>
  </si>
  <si>
    <t>Урна с раздельным сбором мусора maximinium, "МАФ маркет" (продукция Mmcite)</t>
  </si>
  <si>
    <t>Многофункциональная уличная рама Mix, Арт.: FY-1916.2, Foreman</t>
  </si>
  <si>
    <t>Гребная тяга, Арт.: FO-03, Foreman</t>
  </si>
  <si>
    <t>Брусья, Арт.: FO-06, Foreman</t>
  </si>
  <si>
    <t>Многофункциональная уличная рама Mix, Арт.: FY-1925.2, Foreman</t>
  </si>
  <si>
    <t>Теннисный стол "Турист" антивандальный, Арт.: sо 002, Аданат</t>
  </si>
  <si>
    <t>ЛЕСНОЙ ЖУК, Арт.: NRO112-0001, Kompan</t>
  </si>
  <si>
    <t>УЛИТКА, Арт.: NRO115-0001, Kompan</t>
  </si>
  <si>
    <t>ОДНОМЕСТНЫЕ КАЧЕЛИ, Арт.: NRO901, Kompan</t>
  </si>
  <si>
    <t>КАЧЕЛИ «ГНЕЗДО» D = 100 СМ, Арт.: NRO906-1101, Kompan</t>
  </si>
  <si>
    <t>РАМА ДЛЯ КАЧЕЛЕЙ С 1 СИДЕНЬЕМ, Арт.: NRO921-0901, Kompan</t>
  </si>
  <si>
    <t>СИДЕНЬЕ «ТЫ И Я», Арт.: SW990121-00, Kompan</t>
  </si>
  <si>
    <t>ОАЗИС - ПЕСОЧНЫЙ КАРЬЕР, Арт.: NRO532-1001, Kompan</t>
  </si>
  <si>
    <t>ОАЗИС - ПЕСОЧНЫЙ КАРЬЕР, Арт.: NRO523-0601, Kompan</t>
  </si>
  <si>
    <t>ВОДНЫЙ ПЕРЕЛИВ С ДВУМЯ ПЕСОЧНИЦАМИ, Арт.: NRO509-0601, Kompan</t>
  </si>
  <si>
    <t>ХИЖИНА ВОЛШЕБНИКА, Арт.: NRO406, Kompan</t>
  </si>
  <si>
    <t>КОМБИНАЦИЯ, Арт.: NRO2001-1001, Kompan</t>
  </si>
  <si>
    <t>КАРУСЕЛЬ, Арт.: NRO120-0901, Kompan</t>
  </si>
  <si>
    <t>КАЧАЛКА-БАЛАНСИР ДЛЯ ДВОИХ, Арт.: NRO105-0502, Kompan</t>
  </si>
  <si>
    <t>БРЕВНА-БАЛАНСИРЫ НА ПРУЖИНАХ, Арт.: NRO827-0401, Kompan</t>
  </si>
  <si>
    <t>ЛЕСНАЯ ТРОПА, Арт.: NRO806, Kompan</t>
  </si>
  <si>
    <t>ГАМАК, Арт.: NRO815-1001, Kompan</t>
  </si>
  <si>
    <t>БРЕВНО-БАЛАНСИР, ТРОЙНОЕ, Арт.: NRO804, Kompan</t>
  </si>
  <si>
    <t>ДЖУНГЛИ - КУПОЛ ИССЛЕДОВАТЕЛЯ, Арт.: NRO836-1201, Kompan</t>
  </si>
  <si>
    <t>ЗВЁЗДНЫЙ СЁРФИНГ, Арт.: GXY935, Kompan</t>
  </si>
  <si>
    <t>Шезлонг "Магистраль", Аданат, Арт.: PI 005</t>
  </si>
  <si>
    <t>Скамья "Miela", Арт.: LME151, "МАФ маркет" (продукция Mmcite)</t>
  </si>
  <si>
    <t>Скамья "Гранд", Аданат Арт.: sk086</t>
  </si>
  <si>
    <t>Сиденье "Владивосток", Аданат Арт.: sk 091-02</t>
  </si>
  <si>
    <t>Цветочница "Рока", Аданат Арт.: vz 022</t>
  </si>
  <si>
    <t>"МАФ маркет" (продукция Mmcite), Вазон "kveta", 1500x1500x1000</t>
  </si>
  <si>
    <t>"МАФ маркет", (продукция Mmcite) Вазон "kveta", 2000x2000x1000</t>
  </si>
  <si>
    <t>"МАФ маркет" (продукция Mmcite), Вазон "kveta"с сиденьем, 2470x2470x1000</t>
  </si>
  <si>
    <t>"МАФ маркет" (продукция Mmcite), Вазон "kveta"с сиденьем, 2970x2970x1000</t>
  </si>
  <si>
    <t>"МАФ маркет" (продукция Mmcite), Приствольная решетка arbottura, 1200x1200</t>
  </si>
  <si>
    <t>"МАФ маркет" (продукция Mmcite), Урна maximinium 120л с крышкой</t>
  </si>
  <si>
    <t>"МАФ маркет" (продукция Mmcite) Урна minium на центральной опоре с крышкой</t>
  </si>
  <si>
    <t xml:space="preserve">Велопарковка "Байк", Арт.: vel 016, Аданат </t>
  </si>
  <si>
    <t>Мусорная контейнерная площадка на 5 контейнеров, Производство "ТЕХНОЛОГИЯ КОМФОРТА" или аналог.</t>
  </si>
  <si>
    <t>КАНАТНАЯ ДОРОГА, Арт.: M87212-3817, Kompan</t>
  </si>
  <si>
    <t>ГАМАК С СЕТКОЙ, МЕТАЛЛИЧЕСКИЕ СТОЛБЫ, Арт.: COR205021, Kompan</t>
  </si>
  <si>
    <t>КАЧЕЛИ - МАЯТНИК, Арт.: M98401-1011, Kompan</t>
  </si>
  <si>
    <t xml:space="preserve">ОТДЕЛЬНО СТОЯЩАЯ ГОРКА, 2,4 М, Арт.: COR669201-1101, Kompan </t>
  </si>
  <si>
    <t xml:space="preserve">ГИГАНТСКИЙ ТРОСТНИК, Арт.: COR104401-1103, Kompan </t>
  </si>
  <si>
    <t xml:space="preserve">КАРУСЕЛЬ С ПЕРИЛАМИ, Арт.: ELE400065, Kompan </t>
  </si>
  <si>
    <t xml:space="preserve">ИЗГИБ, Арт.: GXY919, Kompan </t>
  </si>
  <si>
    <t>Батут, Арт.: 97010, Eurotramp Playground Loop</t>
  </si>
  <si>
    <t>Маленькая детская горка, h=100, Арт.: 3.63320, Richter</t>
  </si>
  <si>
    <t>Танцевальный звуковой элемент, Арт.: 9.06100, Richter</t>
  </si>
  <si>
    <t>Карусель, Арт.: 6.10500, Richter</t>
  </si>
  <si>
    <t xml:space="preserve">МАФ индивидуального изготовления. Комплекс работ. </t>
  </si>
  <si>
    <t>Павильон 3, идвидуального изготовления.</t>
  </si>
  <si>
    <t>Нет РД</t>
  </si>
  <si>
    <t>Декоративные стенки, идвидуального изготовления.</t>
  </si>
  <si>
    <t>Арка</t>
  </si>
  <si>
    <t>Посадка деревьев. Комплекс работ. С учётом ирригации.</t>
  </si>
  <si>
    <t>Клен остролистный (сорта) H 400-500 обхв.ств.20-25</t>
  </si>
  <si>
    <t>Клен остролистный(сорта) Н 400-500 обхв.ств.25-30</t>
  </si>
  <si>
    <t xml:space="preserve">Клен сахаристый (многоств.5-7 стволов)  Н 400-500 </t>
  </si>
  <si>
    <t>Клен сахаристый (многоств.5-7 стволов)  Н 500-700</t>
  </si>
  <si>
    <t>Клен татарский (куст.форма) Н 300-350</t>
  </si>
  <si>
    <t>Клен красный (сорта,низк.штамб.)Н 400-500 обхв.ств. 20-25</t>
  </si>
  <si>
    <t>Липа европейская(сорта) Н400-500 обхв.ств.25-30</t>
  </si>
  <si>
    <t>Каштан конский (сорта) Н400-500 обхв.ств.25-30</t>
  </si>
  <si>
    <t>Береза пушистая 500-600 обхв.ств.25-30</t>
  </si>
  <si>
    <t xml:space="preserve">Береза черная( мультиштамб) Н 400-500 </t>
  </si>
  <si>
    <t>Лиственница европейская "Диана" Н 500-600</t>
  </si>
  <si>
    <t>Сосна обыкновенная 'Norske Typ', Н 400-500</t>
  </si>
  <si>
    <t>Ель обыкновенная Н500-600</t>
  </si>
  <si>
    <t>Ель сербская Н 4500-500</t>
  </si>
  <si>
    <t>Тополь дрожащий 'Erecta'( низк штамб ) 400-500 обхв.ств. 20-25</t>
  </si>
  <si>
    <t>Тополь дрожащий 'Erecta'Н500-700 обхв.ств. 25-30</t>
  </si>
  <si>
    <t>Орех мачжурский Н400-500 обхв ств 25-30</t>
  </si>
  <si>
    <t>Дуб красный Н400-500 обхв.ств 20-25</t>
  </si>
  <si>
    <t>Рябина ария Н400-500 обхв.ств.25-30</t>
  </si>
  <si>
    <t>Посадка кустарников. Комплекс работ.</t>
  </si>
  <si>
    <t>Ирга канадская (куст.форма) Н 300-350 шир.кроны. 200-300</t>
  </si>
  <si>
    <t>Сирень обыкновенная (куст.форма) Н 175-200</t>
  </si>
  <si>
    <t>Боярышник сливолистный(куст.форма) Н 200-250</t>
  </si>
  <si>
    <t>Ива пурпурная Н200-250</t>
  </si>
  <si>
    <t>Спирея серая "грефшайм" н 125-150</t>
  </si>
  <si>
    <t>Спирея японская,(сорта)н 25-30 С-3</t>
  </si>
  <si>
    <t>Спирея березолистная Н 40-60 с-3</t>
  </si>
  <si>
    <t>Дерен белый Сибирика Н 150-175</t>
  </si>
  <si>
    <t>Форзиция европейская Н 175-200</t>
  </si>
  <si>
    <t>Сосна горная Н 125-150 шир.кроны 100-125</t>
  </si>
  <si>
    <t>Чубушник венечный Н 150-175</t>
  </si>
  <si>
    <t>Можжевельник казацкий Н 40-60 шир.кроны 80-100</t>
  </si>
  <si>
    <t>Стефанандра надрезнолистная Н 30-40 С-5</t>
  </si>
  <si>
    <t>Кизильник блестящий (5-7побегов)Н 60-80 ОКС.</t>
  </si>
  <si>
    <t>Гортензия метельчатая (сорта) Н 150-175</t>
  </si>
  <si>
    <t>Посадка многолетних цветников. Комплекс работ.</t>
  </si>
  <si>
    <t>Цветники многолетники. С учётом плодородного грунта. С-3</t>
  </si>
  <si>
    <t>10231шт.</t>
  </si>
  <si>
    <t>Газон по грунту. Комплекс работ.</t>
  </si>
  <si>
    <t xml:space="preserve">Учтён дополнительный участок 1 за границей ГПЗУ. Откос. </t>
  </si>
  <si>
    <t>Плодородный грунт (толш. 200 мм)</t>
  </si>
  <si>
    <t>Песчано-грунтовая смесь (толш. 100 мм)</t>
  </si>
  <si>
    <t>Облегченный растительный субстрат для кровель, 200 мм</t>
  </si>
  <si>
    <t>Песчано-грунтовая смесь 400мм</t>
  </si>
  <si>
    <t>Песок прем.толщ. 260-900мм</t>
  </si>
  <si>
    <t>Монтаж водоотводного лотка. Комплекс работ.</t>
  </si>
  <si>
    <t>Водоотводной приёмный лоток Standartpark серии BetoMax Drive DN 300 (или аналог). 
Водоприёмная чугунная решётка ВЧ, класс нагрузки D (или аналог). 
Монтаж на ц/р М150.
(в т.ч. основание - 0,048 м3, бетона В15 на 1 м.п.)</t>
  </si>
  <si>
    <t>Монтаж тактильной плитки. Комплекс работ.</t>
  </si>
  <si>
    <t>Бетонные тактильные плиты (толщ. 8 см). Размер 300х300х80 мм.
производство Фабрика "Готика" или аналог.</t>
  </si>
  <si>
    <t>Благоустройство территории Этап 1</t>
  </si>
  <si>
    <t xml:space="preserve">Проезды с асфальтобетонным покрытием.
Комплекс работ. Тип 1. </t>
  </si>
  <si>
    <t xml:space="preserve">Тротуар с покрытием из бетонной плитки. Тип 3
Комплекс работ. </t>
  </si>
  <si>
    <t>Тротуар с покрытием из бетонной плитки. Тип 7. 
Комплекс работ.</t>
  </si>
  <si>
    <t xml:space="preserve">Рампа с покрытием из бетонной плитки. Тип 6*.
Комплекс работ. </t>
  </si>
  <si>
    <t>Усиленный тротуар для проезда и установки пожарной техники. Тип 6*. Комплекс работ.</t>
  </si>
  <si>
    <t>Покрытие из речного песка. Тип 10. Комплекс работ.</t>
  </si>
  <si>
    <t>Усиленный тротуар для проезда и установки пожарной техники с покрытием из газонной решетки. Тип 13
Комплекс работ.</t>
  </si>
  <si>
    <t>Участок 3</t>
  </si>
  <si>
    <t>Участок 4</t>
  </si>
  <si>
    <t>Участок 5</t>
  </si>
  <si>
    <t>Участок 6</t>
  </si>
  <si>
    <t xml:space="preserve">МАФ изготовление, монтаж. Комплекс работ. </t>
  </si>
  <si>
    <t>Качели "Олимпия", Арт.: ka 005, Аданат (или аналог)</t>
  </si>
  <si>
    <t>Скамья Landscape Compact, Арт.: LPC 150, "МАФ маркет"
(продукция Mmcite или аналог)</t>
  </si>
  <si>
    <t>Скамья, 4060x4060, h=790, "МАФ маркет" (продукция Mmcite или аналог)</t>
  </si>
  <si>
    <t>ЗАМОК, Арт.: NRO422-1001, Kompan (или аналог)</t>
  </si>
  <si>
    <t>МУЗЫКАЛЬНАЯ ПАНЕЛЬ «КСИЛОФОН», Арт.: NRO601, 
Kompan (или аналог)</t>
  </si>
  <si>
    <t>УДАРНАЯ МУЗЫКАЛЬНАЯ ПАНЕЛЬ, Арт.: NRO602
Kompan (или аналог)</t>
  </si>
  <si>
    <t>ЛЕСНОЙ МУРАВЕЙ, Арт.: NRO119-0421, Kompan (или аналог)</t>
  </si>
  <si>
    <t>РАМА ДЛЯ КАЧЕЛЕЙ С 1 СИДЕНЬЕМ, Арт.: NRO921-0901.
Kompan (или аналог)</t>
  </si>
  <si>
    <t>СИДЕНЬЕ «ТЫ И Я», Арт.: SW990121-00, Kompan (или аналог)</t>
  </si>
  <si>
    <t>КАЧЕЛИ - МАЯТНИК, Арт.: NRO915-1001, Kompan (или аналог)</t>
  </si>
  <si>
    <t>ОАЗИС - ПЕСОЧНАЯ РАБОТА, Арт.: NRO530, Kompan (или аналог)</t>
  </si>
  <si>
    <t>КОМБИНАЦИЯ С ПЕНЬКАМИ, Арт.: NRO212, Kompan (или аналог)</t>
  </si>
  <si>
    <t>ХИЖИНА ВОЛШЕБНИКА, Арт.: NRO406, Kompan (или аналог)</t>
  </si>
  <si>
    <t>ПИРАМИДА, Арт.: NRO826, Kompan (или аналог)</t>
  </si>
  <si>
    <t>КОМБИНАЦИЯ, Арт.: NRO816, Kompan (или аналог)</t>
  </si>
  <si>
    <t>УЛИТКА, Арт.: NRO115-0001, Kompan (или аналог)</t>
  </si>
  <si>
    <t>ОДНОМЕСТНЫЕ КАЧЕЛИ, Арт.: NRO901, Kompan (или аналог)</t>
  </si>
  <si>
    <t>Многофункциональная уличная рама Mix, Арт.: FY-1917,
Foreman (или аналог)</t>
  </si>
  <si>
    <t>Многофункциональная уличная рама Mix, Арт.: FY-1925.2
Foreman (или аналог)</t>
  </si>
  <si>
    <t>Многофункциональная уличная рама Mix 1шт., Арт.: FY-1916.2, 
Foreman (или аналог)</t>
  </si>
  <si>
    <t>Теннисный стол "Турист" антивандальный, Арт.: sо 002,
Аданат (или аналог)</t>
  </si>
  <si>
    <t>Цветочница "Рока", Арт.: vz 022, Аданат (или аналог)</t>
  </si>
  <si>
    <t>Урна minium на центральной опоре с крышкой, "МАФ маркет" (продукция Mmcite)</t>
  </si>
  <si>
    <t>Велопарковка "Байк", Арт.: vel 016, Аданат (или аналог)</t>
  </si>
  <si>
    <t>Приствольная решетка arbottura, 1200x1200, "МАФ маркет" (продукция Mmcite)</t>
  </si>
  <si>
    <t>Пергола, идвидуального изготовления.</t>
  </si>
  <si>
    <t>Многоуровневая скамья, идвидуального изготовления.</t>
  </si>
  <si>
    <t>Клен сахаристый (многоств.5-7 осн.ств.) Н 500-700</t>
  </si>
  <si>
    <t>Клен татарский( многосв.3-4 осн.ств.) Н 350-400</t>
  </si>
  <si>
    <t>Яблоня гибридная (мультиштамб) Н 350-400</t>
  </si>
  <si>
    <t>Береза повислая "Юнги"Н400-500 шир.кроны.150-200</t>
  </si>
  <si>
    <t>Сосна обыкновенная 'Norske Typ', Н 450-500</t>
  </si>
  <si>
    <t>Сосна обыкновенная 'Norske Tyр" Н 300-350</t>
  </si>
  <si>
    <t>Черемуха Маака Н 400-500 обхв.ств. 25-30</t>
  </si>
  <si>
    <t>Сирень венгерская Н 200-250</t>
  </si>
  <si>
    <t>Бересклет крылатый Н 125-150 шир.кроны.150-175</t>
  </si>
  <si>
    <t>Скумпия кожжевенная Н 200-250(зеленол.форма.)</t>
  </si>
  <si>
    <t>4225шт.</t>
  </si>
  <si>
    <t xml:space="preserve">Учтён дополнительный участок 6 за границей ГПЗУ. Откос. </t>
  </si>
  <si>
    <t>Песчано-грунтовая смесь (толш. 400 мм)</t>
  </si>
  <si>
    <t>Песок 260-900</t>
  </si>
  <si>
    <t>Набережная</t>
  </si>
  <si>
    <t>Данные из концепции.
В "ПД" не учтён.</t>
  </si>
  <si>
    <t>Усиленный тротуар для проезда и установки пожарной техники. Комплекс работ. Тип 2.</t>
  </si>
  <si>
    <t>Покрытие из каучуковой крошки. Комплекс работ. Тип 4.</t>
  </si>
  <si>
    <t>Установка бортового камня 1000х200х80 мм. Цвет серый. Производитель "Каменный век" или аналог.
(в т.ч. основание - 0,055 м3 бетона В15 на 1 м.п. борта)</t>
  </si>
  <si>
    <t>Установка бортового камня 500х200х80 мм. Цвет серый.
Серия Standard. Производитель "Каменный век" или аналог.
(в т.ч. основание - 0,055 м3 бетона В15 на 1 м.п. борта)</t>
  </si>
  <si>
    <t>Установка бортового камня 1000х200х80 мм. Цвет Кристалл.
Серия "Profi". Производитель фабрика “Готика” или аналог.
(в т.ч. основание - 0,055 м3 бетона В15 на 1 м.п. борта)</t>
  </si>
  <si>
    <t>Благоустройство Этап 2</t>
  </si>
  <si>
    <r>
      <t xml:space="preserve">Комплекс работ по устройству монолитной ж/б фундаментной плиты
(бетон В40 W8 F100, арматура А500С и А240, </t>
    </r>
    <r>
      <rPr>
        <b/>
        <sz val="12"/>
        <rFont val="Times New Roman"/>
        <family val="1"/>
        <charset val="204"/>
      </rPr>
      <t>коэф.армир. 150 кг/м3</t>
    </r>
    <r>
      <rPr>
        <sz val="12"/>
        <rFont val="Times New Roman"/>
        <family val="1"/>
        <charset val="204"/>
      </rPr>
      <t>)</t>
    </r>
  </si>
  <si>
    <r>
      <t xml:space="preserve">Комплекс работ по устройству бытового городка и организации строительной площадки для выполнения работ.
</t>
    </r>
    <r>
      <rPr>
        <b/>
        <sz val="12"/>
        <rFont val="Times New Roman"/>
        <family val="1"/>
        <charset val="204"/>
      </rPr>
      <t>Согласно примечания № 2, 3.</t>
    </r>
  </si>
  <si>
    <r>
      <t xml:space="preserve">Комплекс работ по устройству </t>
    </r>
    <r>
      <rPr>
        <b/>
        <sz val="12"/>
        <rFont val="Times New Roman"/>
        <family val="1"/>
        <charset val="204"/>
      </rPr>
      <t>монолитной ж/б фундаментной плиты</t>
    </r>
    <r>
      <rPr>
        <sz val="12"/>
        <rFont val="Times New Roman"/>
        <family val="1"/>
        <charset val="204"/>
      </rPr>
      <t xml:space="preserve"> из
бетона класса В40, W8, F100. Арматура А500С, А240, </t>
    </r>
    <r>
      <rPr>
        <b/>
        <sz val="12"/>
        <rFont val="Times New Roman"/>
        <family val="1"/>
        <charset val="204"/>
      </rPr>
      <t xml:space="preserve">коэф. армир. 150 кг/м3 </t>
    </r>
    <r>
      <rPr>
        <sz val="12"/>
        <rFont val="Times New Roman"/>
        <family val="1"/>
        <charset val="204"/>
      </rPr>
      <t>толщиной 400 мм, 1000-1500 мм</t>
    </r>
  </si>
  <si>
    <r>
      <rPr>
        <b/>
        <sz val="12"/>
        <rFont val="Times New Roman"/>
        <family val="1"/>
        <charset val="204"/>
      </rPr>
      <t xml:space="preserve">Комплекс работ по отделке паркинга. </t>
    </r>
    <r>
      <rPr>
        <sz val="12"/>
        <rFont val="Times New Roman"/>
        <family val="1"/>
        <charset val="204"/>
      </rPr>
      <t xml:space="preserve">
(рассчитать по площади пола)
</t>
    </r>
    <r>
      <rPr>
        <b/>
        <sz val="12"/>
        <rFont val="Times New Roman"/>
        <family val="1"/>
        <charset val="204"/>
      </rPr>
      <t>В стоимости учитывать за м2 пола отделку паркинга как на других анлогичных объектах бизнес класса Инград</t>
    </r>
  </si>
  <si>
    <r>
      <t xml:space="preserve">Комплекс работ по отделке технических помещений.
</t>
    </r>
    <r>
      <rPr>
        <sz val="12"/>
        <rFont val="Times New Roman"/>
        <family val="1"/>
        <charset val="204"/>
      </rPr>
      <t xml:space="preserve">(рассчитать по площади пола)
</t>
    </r>
    <r>
      <rPr>
        <b/>
        <sz val="12"/>
        <rFont val="Times New Roman"/>
        <family val="1"/>
        <charset val="204"/>
      </rPr>
      <t>В стоимости учитывать за м2 пола отделку помещений как на других анлогичных объектах бизнес класса Инград</t>
    </r>
  </si>
  <si>
    <r>
      <t xml:space="preserve">Комплекс работ по изготовлению, поставке и </t>
    </r>
    <r>
      <rPr>
        <b/>
        <sz val="12"/>
        <rFont val="Times New Roman"/>
        <family val="1"/>
        <charset val="204"/>
      </rPr>
      <t>монтажу дверей противопожарных EIS-60</t>
    </r>
    <r>
      <rPr>
        <sz val="12"/>
        <rFont val="Times New Roman"/>
        <family val="1"/>
        <charset val="204"/>
      </rPr>
      <t xml:space="preserve"> (с учетом всей необходимой фурнитуры, петель, ручек, замков, доводчиков, наличников, порогов, ограничителей открывания, антивандальных накладок и т.п.).
</t>
    </r>
    <r>
      <rPr>
        <b/>
        <sz val="12"/>
        <rFont val="Times New Roman"/>
        <family val="1"/>
        <charset val="204"/>
      </rPr>
      <t>В стоимости учитывать двери как на других анлогичных объектах бизнес класса Инград</t>
    </r>
  </si>
  <si>
    <r>
      <t xml:space="preserve">Комплекс работ по изготовлению, поставке и </t>
    </r>
    <r>
      <rPr>
        <b/>
        <sz val="12"/>
        <rFont val="Times New Roman"/>
        <family val="1"/>
        <charset val="204"/>
      </rPr>
      <t xml:space="preserve">монтажу ворот подъемно-секционных, раздвижных противопожарных EIS-60 </t>
    </r>
    <r>
      <rPr>
        <sz val="12"/>
        <rFont val="Times New Roman"/>
        <family val="1"/>
        <charset val="204"/>
      </rPr>
      <t xml:space="preserve">(с учетом всей необходимой фурнитуры, петель, ручек, замков, электроприводов, датчиков, ограничителей открывания, антивандальных накладок и т.п.).
</t>
    </r>
    <r>
      <rPr>
        <b/>
        <sz val="12"/>
        <rFont val="Times New Roman"/>
        <family val="1"/>
        <charset val="204"/>
      </rPr>
      <t>В стоимости учитывать ворота как на других анлогичных объектах бизнес класса Инград</t>
    </r>
  </si>
  <si>
    <r>
      <t>Комплекс работ по устройству вертикальных монолитных ж/б</t>
    </r>
    <r>
      <rPr>
        <b/>
        <sz val="12"/>
        <rFont val="Times New Roman"/>
        <family val="1"/>
        <charset val="204"/>
      </rPr>
      <t xml:space="preserve"> конструкций стен, пилонов</t>
    </r>
    <r>
      <rPr>
        <sz val="12"/>
        <rFont val="Times New Roman"/>
        <family val="1"/>
        <charset val="204"/>
      </rPr>
      <t xml:space="preserve"> бетон В40, арматура А500С и А240, </t>
    </r>
    <r>
      <rPr>
        <b/>
        <sz val="12"/>
        <rFont val="Times New Roman"/>
        <family val="1"/>
        <charset val="204"/>
      </rPr>
      <t>коэф. армир. 200 кг/м3</t>
    </r>
  </si>
  <si>
    <r>
      <t>Комплекс работ по устройству вертикальных монолитных ж/б</t>
    </r>
    <r>
      <rPr>
        <b/>
        <sz val="12"/>
        <rFont val="Times New Roman"/>
        <family val="1"/>
        <charset val="204"/>
      </rPr>
      <t xml:space="preserve"> конструкций стен, пилонов</t>
    </r>
    <r>
      <rPr>
        <sz val="12"/>
        <rFont val="Times New Roman"/>
        <family val="1"/>
        <charset val="204"/>
      </rPr>
      <t xml:space="preserve"> бетон В30, арматура А500С и А240, </t>
    </r>
    <r>
      <rPr>
        <b/>
        <sz val="12"/>
        <rFont val="Times New Roman"/>
        <family val="1"/>
        <charset val="204"/>
      </rPr>
      <t>коэф. армир. 200 кг/м3</t>
    </r>
  </si>
  <si>
    <r>
      <t xml:space="preserve">Комплекс работ по устройству монолитных </t>
    </r>
    <r>
      <rPr>
        <b/>
        <sz val="12"/>
        <rFont val="Times New Roman"/>
        <family val="1"/>
        <charset val="204"/>
      </rPr>
      <t>ж/б плит перекрытия толщиной 200 и 250 мм, с устройством балок,</t>
    </r>
    <r>
      <rPr>
        <sz val="12"/>
        <rFont val="Times New Roman"/>
        <family val="1"/>
        <charset val="204"/>
      </rPr>
      <t xml:space="preserve"> бетон В30, арматура А500С и А240, </t>
    </r>
    <r>
      <rPr>
        <b/>
        <sz val="12"/>
        <rFont val="Times New Roman"/>
        <family val="1"/>
        <charset val="204"/>
      </rPr>
      <t>коэф. армир. 150 кг/м3</t>
    </r>
  </si>
  <si>
    <r>
      <t xml:space="preserve">Комплекс работ по устройству перегородок и шахт инженерных коммуникаций из </t>
    </r>
    <r>
      <rPr>
        <b/>
        <sz val="12"/>
        <rFont val="Times New Roman"/>
        <family val="1"/>
        <charset val="204"/>
      </rPr>
      <t>кирпича керамического толщиной 120 мм</t>
    </r>
    <r>
      <rPr>
        <sz val="12"/>
        <rFont val="Times New Roman"/>
        <family val="1"/>
        <charset val="204"/>
      </rPr>
      <t>, на цементно-песчаном растворе, армированных сеткой из проволоки ф 4Вр-1 ГОСТ 6727-80, с ячейкой 50х50 через каждые 4 ряда кладки. С учётом перемычек.</t>
    </r>
  </si>
  <si>
    <r>
      <t xml:space="preserve">Комплекс работ по устройству перегородок и шахт инженерных коммуникаций из </t>
    </r>
    <r>
      <rPr>
        <b/>
        <sz val="12"/>
        <rFont val="Times New Roman"/>
        <family val="1"/>
        <charset val="204"/>
      </rPr>
      <t>кирпича керамического толщиной 250 мм</t>
    </r>
    <r>
      <rPr>
        <sz val="12"/>
        <rFont val="Times New Roman"/>
        <family val="1"/>
        <charset val="204"/>
      </rPr>
      <t>, на цементно-песчаном растворе, армированных сеткой из проволоки ф 4Вр-1 ГОСТ 6727-80, с ячейкой 50х50 через каждые 4 ряда кладки. С учётом перемычек.</t>
    </r>
  </si>
  <si>
    <r>
      <t xml:space="preserve">Комплекс работ по отделке МОП.
(рассчитать по площади пола)
</t>
    </r>
    <r>
      <rPr>
        <b/>
        <sz val="12"/>
        <rFont val="Times New Roman"/>
        <family val="1"/>
        <charset val="204"/>
      </rPr>
      <t>В стоимости учитывать за м2 пола отделку помещений МОП как на других анлогичных объектах бизнес класса Инград</t>
    </r>
  </si>
  <si>
    <r>
      <t>Комплекс работ по изготовлению, поставке и монтажу</t>
    </r>
    <r>
      <rPr>
        <b/>
        <sz val="12"/>
        <rFont val="Times New Roman"/>
        <family val="1"/>
        <charset val="204"/>
      </rPr>
      <t xml:space="preserve"> дверей квартир противопожарных EI-30, размер проёма 2100х1100 мм</t>
    </r>
    <r>
      <rPr>
        <sz val="12"/>
        <rFont val="Times New Roman"/>
        <family val="1"/>
        <charset val="204"/>
      </rPr>
      <t xml:space="preserve"> (с учетом всей необходимой фурнитуры, петель, ручек, замков, доводчиков, наличников, порогов, ограничителей открывания, антивандальных накладок и т.п.).
</t>
    </r>
    <r>
      <rPr>
        <b/>
        <sz val="12"/>
        <rFont val="Times New Roman"/>
        <family val="1"/>
        <charset val="204"/>
      </rPr>
      <t>В стоимости учитывать двери квартир как на других анлогичных объектах бизнес класса Инград</t>
    </r>
  </si>
  <si>
    <r>
      <t>Комплекс работ по изготовлению, поставке и монтажу</t>
    </r>
    <r>
      <rPr>
        <b/>
        <sz val="12"/>
        <rFont val="Times New Roman"/>
        <family val="1"/>
        <charset val="204"/>
      </rPr>
      <t xml:space="preserve"> дверей МОП противопожарных EIS-60, размер проёма 2100х1100 мм</t>
    </r>
    <r>
      <rPr>
        <sz val="12"/>
        <rFont val="Times New Roman"/>
        <family val="1"/>
        <charset val="204"/>
      </rPr>
      <t xml:space="preserve"> (с учетом всей необходимой фурнитуры, петель, ручек, замков, доводчиков, наличников, порогов, ограничителей открывания, антивандальных накладок и т.п.).
</t>
    </r>
    <r>
      <rPr>
        <b/>
        <sz val="12"/>
        <rFont val="Times New Roman"/>
        <family val="1"/>
        <charset val="204"/>
      </rPr>
      <t>В стоимости учитывать двери квартир как на других анлогичных объектах бизнес класса Инград</t>
    </r>
  </si>
  <si>
    <r>
      <t xml:space="preserve">Комплекс работ по изготовлению и монтажу металлических ограждений лестничных маршей с установкой поручня с учётом огрунтовки и порошковой окраски в RAL. 
</t>
    </r>
    <r>
      <rPr>
        <b/>
        <sz val="12"/>
        <rFont val="Times New Roman"/>
        <family val="1"/>
        <charset val="204"/>
      </rPr>
      <t xml:space="preserve">В стоимости учитывать ограждение ЛК как на других анлогичных объектах бизнес класса Инград      </t>
    </r>
  </si>
  <si>
    <r>
      <t xml:space="preserve">Комплекс работ по поставке и монтажу грузопассажирского лифта "KONE",
q=1000 кг, ост. 21
</t>
    </r>
    <r>
      <rPr>
        <b/>
        <sz val="12"/>
        <rFont val="Times New Roman"/>
        <family val="1"/>
        <charset val="204"/>
      </rPr>
      <t>Согласно примечания № 10</t>
    </r>
  </si>
  <si>
    <r>
      <t xml:space="preserve">Комплекс работ по поставке и монтажу грузопассажирского лифта "KONE"
q=630 кг, ост. 21
</t>
    </r>
    <r>
      <rPr>
        <b/>
        <sz val="12"/>
        <rFont val="Times New Roman"/>
        <family val="1"/>
        <charset val="204"/>
      </rPr>
      <t>Согласно примечания № 10</t>
    </r>
  </si>
  <si>
    <r>
      <t xml:space="preserve">Комплекс работ по устройству перегородок и шахт инженерных коммуникаций из </t>
    </r>
    <r>
      <rPr>
        <b/>
        <sz val="12"/>
        <rFont val="Times New Roman"/>
        <family val="1"/>
        <charset val="204"/>
      </rPr>
      <t>кирпича керамического толщиной 120мм</t>
    </r>
    <r>
      <rPr>
        <sz val="12"/>
        <rFont val="Times New Roman"/>
        <family val="1"/>
        <charset val="204"/>
      </rPr>
      <t>, на цементно-песчаном растворе, армированных сеткой из проволоки ф 4Вр-1 ГОСТ 6727-80, с ячейкой 50х50 через каждые 4 ряда кладки. С учётом перемычек.</t>
    </r>
  </si>
  <si>
    <r>
      <t xml:space="preserve">Комплекс работ по поставке и монтажу грузопассажирского лифта "KONE"
q=1000 кг, ост. 18
</t>
    </r>
    <r>
      <rPr>
        <b/>
        <sz val="12"/>
        <rFont val="Times New Roman"/>
        <family val="1"/>
        <charset val="204"/>
      </rPr>
      <t>Согласно примечания № 10</t>
    </r>
  </si>
  <si>
    <r>
      <t xml:space="preserve">Комплекс работ по поставке и монтажу грузопассажирского лифта "KONE"
q=630 кг, ост. 18
</t>
    </r>
    <r>
      <rPr>
        <b/>
        <sz val="12"/>
        <rFont val="Times New Roman"/>
        <family val="1"/>
        <charset val="204"/>
      </rPr>
      <t>Согласно примечания № 10</t>
    </r>
  </si>
  <si>
    <r>
      <t xml:space="preserve">Комплекс работ по устройству монолитных </t>
    </r>
    <r>
      <rPr>
        <b/>
        <sz val="12"/>
        <rFont val="Times New Roman"/>
        <family val="1"/>
        <charset val="204"/>
      </rPr>
      <t>ж/б плит перекрытия толщиной 200 мм, с устройством балок,</t>
    </r>
    <r>
      <rPr>
        <sz val="12"/>
        <rFont val="Times New Roman"/>
        <family val="1"/>
        <charset val="204"/>
      </rPr>
      <t xml:space="preserve"> бетон В30, арматура А500С и А240, </t>
    </r>
    <r>
      <rPr>
        <b/>
        <sz val="12"/>
        <rFont val="Times New Roman"/>
        <family val="1"/>
        <charset val="204"/>
      </rPr>
      <t>коэф. армир. 150 кг/м3</t>
    </r>
  </si>
  <si>
    <r>
      <t xml:space="preserve">Комплекс работ по устройству внутренних стен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250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базальтоплатиковой стекой 25х25 мм. С учетом крепления перфорированной оцинкованной полосой, заделкой шва Мин. ватой плотностью 55 кг/м3. С учётом перемычек.</t>
    </r>
  </si>
  <si>
    <r>
      <t xml:space="preserve">Комплекс работ по поставке и монтажу грузопассажирского лифта "KONE"
q=1000 кг, ост. 21
</t>
    </r>
    <r>
      <rPr>
        <b/>
        <sz val="12"/>
        <rFont val="Times New Roman"/>
        <family val="1"/>
        <charset val="204"/>
      </rPr>
      <t>Согласно примечания № 10</t>
    </r>
  </si>
  <si>
    <t xml:space="preserve"> Изготовление и монтаж МАФ. Комплекс работ. </t>
  </si>
  <si>
    <t>в т.ч. НДС 20%, руб.:</t>
  </si>
  <si>
    <r>
      <t xml:space="preserve">Комплекс работ по устройству внутренних стен из </t>
    </r>
    <r>
      <rPr>
        <b/>
        <sz val="12"/>
        <rFont val="Times New Roman"/>
        <family val="1"/>
        <charset val="204"/>
      </rPr>
      <t xml:space="preserve">газосиликатных блоков </t>
    </r>
    <r>
      <rPr>
        <sz val="12"/>
        <rFont val="Times New Roman"/>
        <family val="1"/>
        <charset val="204"/>
      </rPr>
      <t xml:space="preserve">автоклавного твердения D600 кг/м3, </t>
    </r>
    <r>
      <rPr>
        <b/>
        <sz val="12"/>
        <rFont val="Times New Roman"/>
        <family val="1"/>
        <charset val="204"/>
      </rPr>
      <t>толщ. 200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базальтоплатиковой стекой 25х25 мм. С учетом крепления перфорированной оцинкованной полосой, заделкой шва Мин. ватой плотностью 55 кг/м3. С учётом перемычек.</t>
    </r>
  </si>
  <si>
    <r>
      <t xml:space="preserve">Комплекс работ по устройству внутренних стен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100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базальтоплатиковой стекой 25х25 мм. С учетом крепления перфорированной оцинкованной полосой, заделкой шва Мин. ватой плотностью 55 кг/м3. С учётом перемычек.</t>
    </r>
  </si>
  <si>
    <r>
      <t xml:space="preserve">Комплекс работ по устройству перегородок и шахт инженерных коммуникаций из </t>
    </r>
    <r>
      <rPr>
        <b/>
        <sz val="12"/>
        <rFont val="Times New Roman"/>
        <family val="1"/>
        <charset val="204"/>
      </rPr>
      <t>кирпича керамического толщиной 250мм</t>
    </r>
    <r>
      <rPr>
        <sz val="12"/>
        <rFont val="Times New Roman"/>
        <family val="1"/>
        <charset val="204"/>
      </rPr>
      <t>, на цементно-песчаном растворе, армированных сеткой из проволоки ф 4Вр-1 ГОСТ 6727-80, с ячейкой 50х50 через каждые 4 ряда кладки. С учётом перемычек.</t>
    </r>
  </si>
  <si>
    <r>
      <t xml:space="preserve">Комплекс работ по устройству внутренней перегородки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100 мм</t>
    </r>
    <r>
      <rPr>
        <sz val="12"/>
        <rFont val="Times New Roman"/>
        <family val="1"/>
        <charset val="204"/>
      </rPr>
      <t>, на клеевом растворе. Первый ряд укладывать на ц/п раствор М150 тол. 20-30 мм. на высоту двух блоков. Помещения коммерции.</t>
    </r>
  </si>
  <si>
    <r>
      <t xml:space="preserve">Комплекс работ по устройству внутренней перегородки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200 мм</t>
    </r>
    <r>
      <rPr>
        <sz val="12"/>
        <rFont val="Times New Roman"/>
        <family val="1"/>
        <charset val="204"/>
      </rPr>
      <t>, на клеевом растворе. Первый ряд укладывать на ц/п раствор М150 тол. 20-30 мм. на высоту двух блоков. Помещения коммерции.</t>
    </r>
  </si>
  <si>
    <r>
      <t xml:space="preserve">Комплекс работ по устройству внутренней перегородки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250 мм</t>
    </r>
    <r>
      <rPr>
        <sz val="12"/>
        <rFont val="Times New Roman"/>
        <family val="1"/>
        <charset val="204"/>
      </rPr>
      <t>, на клеевом растворе. Первый ряд укладывать на ц/п раствор М150 тол. 20-30 мм. на высоту двух блоков. Помещения коммерции.</t>
    </r>
  </si>
  <si>
    <r>
      <t xml:space="preserve">Комплекс работ по устройству внутренней перегородки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100 мм</t>
    </r>
    <r>
      <rPr>
        <sz val="12"/>
        <rFont val="Times New Roman"/>
        <family val="1"/>
        <charset val="204"/>
      </rPr>
      <t>, на клеевом растворе. Первый ряд укладывать на ц/п раствор М150 тол. 20-30 мм. в один ряд. Помещения коммерции.</t>
    </r>
  </si>
  <si>
    <r>
      <t xml:space="preserve">Комплекс работ по устройству внутренней перегородки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200 мм</t>
    </r>
    <r>
      <rPr>
        <sz val="12"/>
        <rFont val="Times New Roman"/>
        <family val="1"/>
        <charset val="204"/>
      </rPr>
      <t>, на клеевом растворе. Первый ряд укладывать на ц/п раствор М150 тол. 20-30 мм. в один ряд. Помещения коммерции.</t>
    </r>
  </si>
  <si>
    <r>
      <t xml:space="preserve">Комплекс работ по устройству внутренней перегородки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250 мм</t>
    </r>
    <r>
      <rPr>
        <sz val="12"/>
        <rFont val="Times New Roman"/>
        <family val="1"/>
        <charset val="204"/>
      </rPr>
      <t>, на клеевом растворе. Первый ряд укладывать на ц/п раствор М150 тол. 20-30 мм. в один ряд. Помещения коммерции.</t>
    </r>
  </si>
  <si>
    <r>
      <t xml:space="preserve">Комплекс работ по устройству перегородок  из </t>
    </r>
    <r>
      <rPr>
        <b/>
        <sz val="12"/>
        <rFont val="Times New Roman"/>
        <family val="1"/>
        <charset val="204"/>
      </rPr>
      <t>кирпича керамического толщиной 120мм</t>
    </r>
    <r>
      <rPr>
        <sz val="12"/>
        <rFont val="Times New Roman"/>
        <family val="1"/>
        <charset val="204"/>
      </rPr>
      <t>, на цементно-песчаном растворе, на высоту 160мм (от ур.н плиты)</t>
    </r>
  </si>
  <si>
    <t>Установка бортового камня. Этап 1.</t>
  </si>
  <si>
    <t>Установка бортового камня. Этап 2.</t>
  </si>
  <si>
    <t>Установка бортового камня. Набережная.</t>
  </si>
  <si>
    <t>ВСЕГО ПО ОБЪЕКТУ (Этап 1 + Этап 2 + Набережная), руб.:</t>
  </si>
  <si>
    <t>Итого по Набережной, руб.:</t>
  </si>
  <si>
    <t>Итого по Этапу 2, руб.:</t>
  </si>
  <si>
    <t>Итого по Этапу 1, руб.:</t>
  </si>
  <si>
    <t>Устройство насыпи из плодородного грунта с послойным уплотнением используемый для озеленения территории. 
Доставка из карьера плодородного грунта.</t>
  </si>
  <si>
    <t>Разработка грунта механизированным способом, с погрузкой и  вывозом на утилизация местного загрязненного грунта на специализированные полигоны ТБО на расстояние до 45 км.</t>
  </si>
  <si>
    <t xml:space="preserve">Планировка территории. Комплекс работ. </t>
  </si>
  <si>
    <t>ПРИМЕЧАНИЯ:</t>
  </si>
  <si>
    <t>Расчет объёмов в ПСТДЦ произден по проектной документации. По мере выхода рабочей документации объёмы должны корректироваться.</t>
  </si>
  <si>
    <t>В ПСТДЦ учтен весь необходимый комплекс работ по устройству бытового городка и строительной площадки для выполнения работ включая:
- установку временного ограждения площадки;
- организация охраны строящегося объекта, с установкой постов КПП;
- устройство мойки колёс автотранспорта с оборотным водоснабжением при выезде со стройплощадки;
- возведение пешеходной галереи;
- устройство внутриплощадочных и подъездных дорог, для нужд строительства из плит ПДП-30.17,5.1 на песчанном основании толщиной не менее 100 мм;
- устройство освещения строительной площадки в соответствии с ГОСТ 12.1.046-2014. Для освещения площадок и дорог устанавливаются прожекторные мачты. Для освещения рабочих мест используются переносные светильники и прожекторы;
- установка и обустройство временных зданий и сооружений, административно-бытового и производственного назначения;
- Устройство пожарных отсечек из блоков ФБС 12.3.6-Т с последующим демонтажем и вывозом;
- организованные санитарно-бытовые условия для рабочих (биотуалеты и т.д.);
- прокладка временных сетей водоснабжения, канализации и электроснабжения для нужд строительства;
- оформление строительной площадки наглядной информацией по охране труда;
- обеспечение рабочих мест необходимыми средствами индивидуальной защиты работающих, а также средствами связи, сигнализации;
- устройство площадок под бункера – накопители для сбора строительного мусора. Вывоз и утилизация мусора на полигоны ТБО.
- установку противопожарных щитов;
- установка на въезде-выезде строительной площадки щита с информационными и предупредительными плакатами, информационных щитов;
- геодезическая разбивка осей проектируемых зданий и сооружений, с установкой разбивочных знаков и реперов;
- и т.д.
Стоимость подготовительных работ рассчитана с учетом оборачиваемости материалов (монтаж, демонтаж и вывоз с площадки).
В стоимости подготовительного периода учтено временное электроснабжение и водоснабжение необходимое на весь период строительства.
В стоимость подготовительных работ входят все необходимые мероприятия указанные в проектной документации раздел "ПОС" шифра "1077-01-ПОС1.ПЗ" раздел 8.1 (подготовительный период строительства".</t>
  </si>
  <si>
    <r>
      <rPr>
        <b/>
        <sz val="12"/>
        <rFont val="Times New Roman"/>
        <family val="1"/>
        <charset val="204"/>
      </rPr>
      <t>В ПСТДЦ</t>
    </r>
    <r>
      <rPr>
        <sz val="12"/>
        <rFont val="Times New Roman"/>
        <family val="1"/>
        <charset val="204"/>
      </rPr>
      <t xml:space="preserve"> учтены затраты на перебазировку, монтаж кранов и устройство фундаментных плит, демонтаж и перебазировка башенных кранов и демонтаж с последующим вывозом и утилизацией фундаментов под башенные краны, а так же все необходимые механизмы для осуществления полного комплекса работ.</t>
    </r>
  </si>
  <si>
    <r>
      <rPr>
        <b/>
        <sz val="12"/>
        <rFont val="Times New Roman"/>
        <family val="1"/>
        <charset val="204"/>
      </rPr>
      <t>В ПСТДЦ</t>
    </r>
    <r>
      <rPr>
        <sz val="12"/>
        <rFont val="Times New Roman"/>
        <family val="1"/>
        <charset val="204"/>
      </rPr>
      <t xml:space="preserve"> в стоимости комплексах работ по устройству внутренних инженерных систем, учтены комплексы работ по устройству:
- отверстий сечением равным или мене 200 мм в монолитных ж/б конструкциях для прохода всех инженерных систем;
- замоноличивание (зачеканка) всех отверстий после монтажа инжереных систем расвором (бетоном) марки не менее М150.</t>
    </r>
  </si>
  <si>
    <r>
      <t xml:space="preserve">В ПСТДЦ учтены все затраты на комплекс работ по водопонижению:
- устройство 17 водопонизительных скважин с шагом порядка 30 м, дебит каждой скважины составит 86,9 м3/сут или 3,6 м3/ч. Оборудованные погружными центробежными насосами ЭЦВ 6-6,5-60 (ГОСТ 10428-89*) мощностью по 2,2 кВт. Диаметр фильтровой колонны исходя из габаритов насоса принят равным 168 мм.;
- предусматривается устройство четырех пьезометрических скважин;
- предусматривается оборудование сбросного трубопровода от скважин водосчетчиком ВСХН-100;
- предусматривается сброс воды от водопонизительных скважин осуществляется по трубопроводам в ближайший колодец ливневой канализации;
- предусматривается система открытого водоотлива устраивается в виде траншей переменной глубины от 300 до 500 мм, заканчивающихся зумпфом, оборудованным перфорированной металлической трубой диаметром 1020 мм и погружным насосом ГНОМ 16-16. Сброс воды от зумпфов осуществляется по отдельному металлическому трубопроводу Ду=80 мм от водопонизительных скважин в ближайший колодец ливневой канализации.
В стоимость комплекса работ входят все необходимые мероприятия указанные в проектной документации раздел "ПОС" шифра "1077-01-ПОС3" Том 6.3. "Строительное водопонижение" </t>
    </r>
    <r>
      <rPr>
        <b/>
        <sz val="12"/>
        <rFont val="Times New Roman"/>
        <family val="1"/>
        <charset val="204"/>
      </rPr>
      <t>и согласно проектной документации шифра "1736-&amp;.ЛЕ.1.01.ВП.ВОР"</t>
    </r>
    <r>
      <rPr>
        <sz val="12"/>
        <rFont val="Times New Roman"/>
        <family val="1"/>
        <charset val="204"/>
      </rPr>
      <t xml:space="preserve">
Работы по водопонижению на период 10 месяцев. Отключение системы водопонижения возможно после возведения подземных конструкций "нулевого" цикла выше естественного уровня подземных вод и обеспечения пригруза против всплытия сооружения по согласованию с конструкторами подземной части
сооружения. Порядок ликвидации скважин определяется в рамках авторского надзора в зависимости от фактической производительности скважин и их работоспособности.</t>
    </r>
  </si>
  <si>
    <t>В стоимость входят все необходимые мероприятия указанные в проектной документации раздел "ПЗУ" шифра "1077-01-ПЗУ".
В ПСТДЦ учтены все затраты на все необходимые механизмы для выполнения полного комплекса работ.</t>
  </si>
  <si>
    <t>ПРОТОКОЛ СОГЛАСОВАНИЯ ДОГОВОРНОЙ ЦЕНЫ</t>
  </si>
  <si>
    <t>кв.м.</t>
  </si>
  <si>
    <t>Кронштейны алюминевой подсистемы типа HILTY или аналог, с учетом противопожарных отсечек.</t>
  </si>
  <si>
    <t xml:space="preserve">Утеплитель в 2 слоя с разбежкой, общей толщиной 180мм, типа "Технониколь" Техновент или аналог. Внутренний слой толщиной 130 мм, плотностью не менее 45 кг/м3. Наружный слой толщиной 50 мм плотностью не менее 90 кг/м3; с учетом крепежа и отходов. </t>
  </si>
  <si>
    <t>Направляющие алюминиевой подсистемы типа HILTY или аналог (крепление клепками А2/А2). Внешняя сторона направляющих и крепления  окрашенные в цвет облицовки.</t>
  </si>
  <si>
    <t>Кронштейны алюминевой подсистемы типа HILTY  или аналог, с учетом противопожарных отсечек.</t>
  </si>
  <si>
    <t>Направляющие алюминиевой подсистемы типа HILTY или аналог (крепление клепками А2/А2). Внешняя сторона направляющих окрашенные в темный цвет (для исключения бликов при попадании солнечных лучей).</t>
  </si>
  <si>
    <t>Композитные алюминиевые панели 4 мм, Цвет - золотистый металлик RAL DESIGN 080 80 50 уточнить дополнительно.</t>
  </si>
  <si>
    <t>Кронштейны алюминевой подсистемы типа HILTY или аналог.</t>
  </si>
  <si>
    <t xml:space="preserve">Утеплитель в 2 слоя, общей толщиной 200мм. Утеплитель типа  "Технониколь" Техновент или аналог 1 слой толщ. 150мм, p=37кг/м3; 2 слой толщ. 50мм, p=90кг/м3; с учетом крепежа и отходов. </t>
  </si>
  <si>
    <t>Подсистема из алюминия типа HILTY или аналог - направляющие внешняя сторона окрашенна, (крепление клепками А2/А2),  с учетом отхода. Кляймера из нержавеющей стали окрашеные порошковым способом. Цвет согласовать дополнительно.</t>
  </si>
  <si>
    <t>Панели из оцинковонной стали толщиной не менее 1,2 мм,  RAL согласовать дополнительно.</t>
  </si>
  <si>
    <t>Утеплитель толщиной 180 мм типа "Технониколь" Технофас или аналог. 1 слой толщ. 180 мм, р=120 кг/м3, с учетом крепежа и отходов.</t>
  </si>
  <si>
    <t xml:space="preserve"> Ограждение металлическое / простое /  RAL уточнить дополнительно. Сварная конструкция из сортового металла или сборная алюминевая конструкция.</t>
  </si>
  <si>
    <t>Ограждение стеклянное полуматовое, закаленное триплекс RAL уточнить дополнительно</t>
  </si>
  <si>
    <t xml:space="preserve">Устройство обрамления проемов металлическими откосами из оцинкованной стали, t=0,7мм, в цвет RAL согласовать дополнительно. Порошковая окраска.  Ширина 350-450 мм. </t>
  </si>
  <si>
    <t xml:space="preserve">Устройство обрамления проемов металлическими отливами из оцинкованной стали, t=0,7мм, в цвет RAL согласовать дополнительно. Порошковая окраска.  Ширина 350-450 мм. </t>
  </si>
  <si>
    <t>Парапетная крышка кровли из оцинкованной стали t=1,2мм, с учетом подсистемы и подложки НГ. Цвет согласовать дополнительно. Ширина 800-1000 мм.</t>
  </si>
  <si>
    <t>Утеплитель в 2 слоя, общей толщиной 180 мм. Утеплитель типа "Технониколь" или аналог 1 слой толщ. 130мм, p=37кг/м3; 2 слой толщ. 50мм, p=90кг/м3; с учетом крепежа и отходов. В зоне стемалита.</t>
  </si>
  <si>
    <t>Холодное безрамное остекление лоджий с применением системы типа Stakusit.</t>
  </si>
  <si>
    <t>Композитные алюминиевые панели 4 мм, Цвет - бронзовый металлик металлик RAL DESIGN 060 50 40 уточнить дополнительно.</t>
  </si>
  <si>
    <t>Панели из оцинкованной стали, Цвет - бронзовый металлик металлик RAL DESIGN 060 50 40.</t>
  </si>
  <si>
    <t>Утеплитель в 2 слоя, общей толщиной 200 мм. Утеплитель типа "Технониколь" или аналог 1 слой толщ. 150мм, p=37кг/м3; 2 слой толщ. 50мм, p=90кг/м3; с учетом крепежа и отходов. В зоне стемалита.</t>
  </si>
  <si>
    <t>Композитные алюминиевые панели 4 мм, Цвет - золотистый металлик RAL DESIGN 080 80 50.</t>
  </si>
  <si>
    <t>Панели из оцинкованной стали, Цвет - золотистый металлик RAL DESIGN 080 80 50.</t>
  </si>
  <si>
    <t xml:space="preserve"> Ограждение металлическое / простое /  RAL DESIGN 080 80 50. Сварная конструкция из сортового металла или сборная алюминевая конструкция.</t>
  </si>
  <si>
    <t xml:space="preserve">Устройство обрамления проемов металлическими откосами из оцинкованной стали, t=0,7мм, в цвет RAL 7048 согласовать дополнительно. Порошковая окраска.  Ширина 350-450 мм. </t>
  </si>
  <si>
    <t xml:space="preserve">Устройство обрамления проемов металлическими отливами из оцинкованной стали, t=0,7мм, в цвет RAL 7048 согласовать дополнительно. Порошковая окраска.  Ширина 350-450 мм. </t>
  </si>
  <si>
    <t>Утеплитель в 2 слоя, общей толщиной 200мм. Утеплитель типа  "Технониколь" Техновент или аналог 1 слой толщ. 150мм, p=37кг/м3; 2 слой толщ. 50мм, p=90кг/м3; с учетом крепежа и отходов. В зоне стемалита.</t>
  </si>
  <si>
    <t>Холодное безрамное остекление лоджий с применением системы типа Stakusit или аналог.</t>
  </si>
  <si>
    <t>Направляющие алюминиевой подсистемы типа HILTY или аналог (крепление клепками А2/А2), с учетом горизонтальных планок из нержавеющей стали и перфорированной ленты окрашенной в цвет затирки.</t>
  </si>
  <si>
    <t>Бетонная плитка производства Борисовские Мануфактуры 240*52*30 мм., или аналог. Бело-серого цвета, по RAL согласовать дополнительно.</t>
  </si>
  <si>
    <t>Затирка швов типа QUICK-MIX или аналог. Цвет по RAL согласовать дополнительно.</t>
  </si>
  <si>
    <t>Кронштейны алюминевой подсистемы типа HILTY  или аналог.</t>
  </si>
  <si>
    <t>Композитные алюминиевые панели 4 мм, Цвет - золотистый металлик RAL 1035.</t>
  </si>
  <si>
    <t>Подсистема из алюминия типа HILTY или аналог - направляющие внешняя сторона окрашенна, (крепление клепками А2/А2),  с учетом отхода. Цвет согласовать дополнительно.</t>
  </si>
  <si>
    <t xml:space="preserve"> Ограждение металлическое / простое /  RAL 7021. Сварная конструкция из сортового металла или сборная алюминевая конструкция.</t>
  </si>
  <si>
    <t>Ограждение стеклянные, закаленное стекло триплекс 12 мм, CrystalVision</t>
  </si>
  <si>
    <t xml:space="preserve">Устройство обрамления проемов откосами из бетонной плитки производства Борисовские Мануфактуры 240*52*30 мм., или аналог. Бело-серого цвета, Цвет по RAL согласовать дополнительно. Ширина 350-450 мм. </t>
  </si>
  <si>
    <t>Ограждение стеклянное, закаленное стекло триплекс 12 мм, CrystalVision</t>
  </si>
  <si>
    <t>Панели из оцинковонной стали толщиной не менее 1,2 мм, Цвет - RAL 7021.</t>
  </si>
  <si>
    <t xml:space="preserve"> Ограждение металлическое / простое /  Цвет - золотистый металлик RAL 7048. Сварная конструкция из сортового металла или сборная алюминевая конструкция.</t>
  </si>
  <si>
    <t xml:space="preserve">Устройство обрамления проемов металлическими отливами из оцинкованной стали, t=0,7мм, в цвет RAL согласовать дополнительно. Порошковая окраска.  Ширина 250-450 мм. </t>
  </si>
  <si>
    <t>Утеплитель по типу ТехноНиколь ТЕХНОВЕНТ толщиной 180мм.</t>
  </si>
  <si>
    <t>Финишное композитное декоративное покрытие (тип уточниьт в РД), цвет по RAL уточнить дополнительно</t>
  </si>
  <si>
    <t xml:space="preserve">Утеплитель в 2 слоя с разбежкой, общей толщиной 180мм, типа "Технониколь" Техновент или аналог. Внутренний слой толщиной 130 мм, плотностью не менее 37 кг/м3. Наружный слой толщиной 50 мм плотностью не менее 90 кг/м3; с учетом крепежа и отходов. </t>
  </si>
  <si>
    <t>Композитные алюминиевые панели 4 мм, Цвет - RAL 7021.</t>
  </si>
  <si>
    <t>Ограждение парапета стилобата с учетом устройства ограждения переходного моста (включая ограждение рампы), конструкцию, материал уточниьт в РД</t>
  </si>
  <si>
    <t>Парапетная крышка кровли (парапет стилобата и парапет рампы, парапет переходного моста) из оцинкованной стали t=1,2мм, с учетом подсистемы и подложки НГ. Цвет согласовать дополнительно. Ширина 800-1000 мм.</t>
  </si>
  <si>
    <t>Ограждение парапета стилобата (включая ограждение рампы), конструкцию, материал уточнить в РД</t>
  </si>
  <si>
    <t>Парапетная крышка кровли (парапет стилобата и парапет рампы) из оцинкованной стали t=1,2мм, с учетом подсистемы и подложки НГ. Цвет согласовать дополнительно. Ширина 800-1000 мм.</t>
  </si>
  <si>
    <t>Комплекс работ по устройству навесных фасадов</t>
  </si>
  <si>
    <t>14.2</t>
  </si>
  <si>
    <t>14.3</t>
  </si>
  <si>
    <t>14.4</t>
  </si>
  <si>
    <t>14.5</t>
  </si>
  <si>
    <t>14.6</t>
  </si>
  <si>
    <t>14.7</t>
  </si>
  <si>
    <t>15</t>
  </si>
  <si>
    <t>15.1</t>
  </si>
  <si>
    <t>Комплекс работ по устройству светопрозрачных конструкций из алюминия.</t>
  </si>
  <si>
    <t>9.6</t>
  </si>
  <si>
    <t>9.7</t>
  </si>
  <si>
    <t>9.8</t>
  </si>
  <si>
    <t>9.9</t>
  </si>
  <si>
    <t>9.10</t>
  </si>
  <si>
    <t>9.11</t>
  </si>
  <si>
    <t>9.12</t>
  </si>
  <si>
    <t>9.13</t>
  </si>
  <si>
    <t>9.15</t>
  </si>
  <si>
    <t>9.16</t>
  </si>
  <si>
    <t>9.17</t>
  </si>
  <si>
    <t>9.18</t>
  </si>
  <si>
    <t>9.19</t>
  </si>
  <si>
    <t>9.20</t>
  </si>
  <si>
    <t>9.21</t>
  </si>
  <si>
    <t>9.22</t>
  </si>
  <si>
    <t>9.23</t>
  </si>
  <si>
    <t>9.24</t>
  </si>
  <si>
    <t>9.25</t>
  </si>
  <si>
    <t>Комплекс работ по монтажу и пусконаладке системы автоматической пожарной сигнализации, противопожарной автоматики (АПС.ППА)</t>
  </si>
  <si>
    <t>Комплекс работ по монтажу и пусконаладке системы оповещения и управления эвакуацией людей при пожаре (СОУЭ)</t>
  </si>
  <si>
    <t>Комплекс работ по монтажу системы кабельных каналов (СКК)</t>
  </si>
  <si>
    <t>Комплекс работ по монтажу и пусконаладке системы радиофикации, оповещения о ЧС, РСПИ (РФ) в том числе сдача в РСО</t>
  </si>
  <si>
    <t>Комплекс работ по монтажу и пусконаладке системы охранно-тревожной сигнализации (СОТС)</t>
  </si>
  <si>
    <t>Комплекс работ по монтажу и пусконаладке системы видеонаблюдения (СВН)</t>
  </si>
  <si>
    <t>Комплекс работ по монтажу и пусконаладке системы домофонии (ДМФ)</t>
  </si>
  <si>
    <t>Комплекс работ по монтажу и пусконаладке системы автоматичзации внутренних инженерных систем (АК)</t>
  </si>
  <si>
    <t>Комплекс работ по монтажу и пусконаладке автоматизированной системы управления и диспетчеризации (АСУД)  инженерного оборудования.</t>
  </si>
  <si>
    <t>Комплекс работ по монтажу и пусконаладке автоматизированной системы коммерческого учета электроэнергии (АСКУЭ)</t>
  </si>
  <si>
    <t>Комплекс работ по монтажу и пусконаладке автоматизированной системы коммерческого учета потребления тепла и воды (АСКУВТ)</t>
  </si>
  <si>
    <t>Комплекс работ по монтажу и пусконаладке мультисервисной сети передачи данных (МСПД)</t>
  </si>
  <si>
    <t>Комплекс работ по монтажу и пусконаладке сетей связи диспетчерской (ДС)</t>
  </si>
  <si>
    <t>Комплекс работ по монтажу систем дождевой (ливневой), дренажной и производственной канализации с ПНР</t>
  </si>
  <si>
    <t>Комплекс работ по монтажу систем водяного пожаротушения (АУПТ и ВПВ) с ПНР</t>
  </si>
  <si>
    <t>Комплекс работ по монтажу насосной станции водоснабжения 1-ого этапа с ПНР</t>
  </si>
  <si>
    <t>Комплекс работ по монтажу насосной станции противопожарного водопровода 1-ого этапа с ПНР</t>
  </si>
  <si>
    <t>Комплекс работ по монтажу насосной станции водоснабжения 2-ого этапа с ПНР</t>
  </si>
  <si>
    <t>Комплекс работ по монтажу насосной станции противопожарного водопровода 2-ого этапа с ПНР</t>
  </si>
  <si>
    <r>
      <t xml:space="preserve">Комплекс работ по отделке МОП. (включая Комплекс работ по устройству навигации и доп. оборудования, в т.ч. нумерация квартир, подъездов, корпусов; монтаж почтовых ящиков)
</t>
    </r>
    <r>
      <rPr>
        <sz val="12"/>
        <rFont val="Times New Roman"/>
        <family val="1"/>
        <charset val="204"/>
      </rPr>
      <t xml:space="preserve">(рассчитать по площади пола)
</t>
    </r>
    <r>
      <rPr>
        <b/>
        <sz val="12"/>
        <rFont val="Times New Roman"/>
        <family val="1"/>
        <charset val="204"/>
      </rPr>
      <t>В стоимости учитывать за м2 пола отделку помещений МОП как на других анлогичных объектах бизнес класса Инград</t>
    </r>
  </si>
  <si>
    <r>
      <t xml:space="preserve">Комплекс работ по отделке МОП. 
(рассчитать по площади пола)
</t>
    </r>
    <r>
      <rPr>
        <b/>
        <sz val="12"/>
        <rFont val="Times New Roman"/>
        <family val="1"/>
        <charset val="204"/>
      </rPr>
      <t>В стоимости учитывать за м2 пола отделку помещений МОП как на других анлогичных объектах бизнес класса Инград</t>
    </r>
  </si>
  <si>
    <t>Наружное освещение</t>
  </si>
  <si>
    <t>Комплекс работ по монтажу наружного освещения территории.</t>
  </si>
  <si>
    <t>Комплекс работ по монтажу систем внутреннего электроснабжения с ПНР (включая архитектурное освещение фасадов)</t>
  </si>
  <si>
    <t>Генеральный подрядчик:</t>
  </si>
  <si>
    <t>ООО "ИР Девелопмент"</t>
  </si>
  <si>
    <t>Генеральный директор</t>
  </si>
  <si>
    <t>_________________/Чепель Н.А.</t>
  </si>
  <si>
    <t>Подрядчик:</t>
  </si>
  <si>
    <t>Комплекс работ по поставке и монтажу грузопассажирского лифта
 "KONE", q=1000 кг. (21 ост.)</t>
  </si>
  <si>
    <t>Комплекс работ по поставке и монтажу грузопассажирского лифта
"KONE", q=630 кг. (21 ост.)</t>
  </si>
  <si>
    <t>Комплекс работ по поставке и монтажу грузопассажирского лифта
 "KONE", q=1000 кг. (15-16-17-18 ост. по секциям)</t>
  </si>
  <si>
    <t>Комплекс работ по поставке и монтажу грузопассажирского лифта
"KONE", q=630 кг. (15-16-17-18 ост. по секциям)</t>
  </si>
  <si>
    <t>Комплекс работ по поставке и монтажу грузопассажирского лифта
"KONE", q=630 кг. (21 ост)</t>
  </si>
  <si>
    <t>Комплекс работ по устройству кровли с учетом всех примыканий к парапетам, шахтам, надстройкам, инженерным коммуникациям на кровле, фундаментам под инженерное оборудование, установку аэраторов, отливов, капельников, парапетных крышек и т.п.,
исходя из конструктива основного "пирога" кровли:</t>
  </si>
  <si>
    <t>Комплекс работ по устройству монолитных ж/б лестниц
(бетон В30 F50 W4, арматура А500С и А240, коэф. армир. 150 кг/м3)</t>
  </si>
  <si>
    <t>Комплекс работ по устройству монолитных ж/б лестниц и площадок, бетон В30 F50 W4, арматура А500С и А240, коэф. армир. 210 кг/м3</t>
  </si>
  <si>
    <t xml:space="preserve">Комплекс работ по установке парапетных крышек из оцинкованной стали с покрытием из полиэстера в цвет RAL толщиной 0,7 мм с установкой на подконструкции шириной в развертке 720 мм </t>
  </si>
  <si>
    <t>Комплекс работ по устройству примыканий к парапетам, в том числе:</t>
  </si>
  <si>
    <t>ИКОПАЛ В ЭКП , наплавляемый с крупнозернистой посыпкой (или аналог), h=2,4 м - 4 мм</t>
  </si>
  <si>
    <t>СИНТАП ВЕНТ ЭМС наплавлен (или аналог), h=2,4 м - 3 мм</t>
  </si>
  <si>
    <t>Праймер СБС ИКОПАЛ  h=2,4м - 0,2 мм или аналог</t>
  </si>
  <si>
    <t xml:space="preserve">Лист АЦЛ, h=1,0 м - 10 мм </t>
  </si>
  <si>
    <t>Теплоизоляция IZOVOL Ф-100, h=2,4 м - 180 мм   или аналог</t>
  </si>
  <si>
    <t>Профиль из оцинкованной стали 100 мм (в 2 ряда)</t>
  </si>
  <si>
    <t xml:space="preserve">Комплекс работ по установке парапетных крышек из оцинкованной стали с покрытием из полиэстера в цвет RAL толщиной 0,7 мм с установкой на подконструкции шириной в развертке 500 мм </t>
  </si>
  <si>
    <t>Комплекс работ по устройству горизонтального покрытия вент.шахт, в том числе:</t>
  </si>
  <si>
    <t>ИКОПАЛ В ЭКП , наплавляемый с крупнозернистой посыпкой (или аналог) - 4 мм</t>
  </si>
  <si>
    <t>СИНТАП ВЕНТ ЭМС наплавлен (или аналог) - 3 мм</t>
  </si>
  <si>
    <t>Праймер СБС ИКОПАЛ - 0,2 мм</t>
  </si>
  <si>
    <t>Стяжка из ЦПР М150, армированная мет.сеткой 3Вр1 50х50 - 20-60 мм</t>
  </si>
  <si>
    <t xml:space="preserve">Теплоизоляция IZOVOL Ф-100 - 100 мм   </t>
  </si>
  <si>
    <t xml:space="preserve">Пароизоляция Вилатекс Н ХПП (или аналог) - 2 мм </t>
  </si>
  <si>
    <t>Листы ЦСП - 20 мм</t>
  </si>
  <si>
    <t>Уголок металлический L100х8 мм (с учётом крепления анкерами)</t>
  </si>
  <si>
    <t>Отлив из оцинкованной стали 0,8 мм шириной 350 мм RAL 9011</t>
  </si>
  <si>
    <t>Комплекс работ по устройству примыканий к вент.шахтам, в том числе:</t>
  </si>
  <si>
    <t xml:space="preserve">Теплоизоляция IZOVOL Ф-100, h=1,8 м - 100 мм   </t>
  </si>
  <si>
    <t>Наружный штукатурный слой, h=1,2 м - 10 мм</t>
  </si>
  <si>
    <t>Окраска фасадной краской RAL 9011, h=1,2 м</t>
  </si>
  <si>
    <t>4.5</t>
  </si>
  <si>
    <t>ИКОПАЛ В ЭКП , наплавляемый с крупнозернистой посыпкой (или аналог), h=0,3 м - 4 мм</t>
  </si>
  <si>
    <t>СИНТАП ВЕНТ ЭМС наплавлен (или аналог), h=0,3 м - 3 мм</t>
  </si>
  <si>
    <t>Праймер СБС ИКОПАЛ  h=0,3 м - 0,2 мм</t>
  </si>
  <si>
    <t xml:space="preserve">Теплоизоляция IZOVOL Ф-100, h=1,0 м - 100 мм   </t>
  </si>
  <si>
    <t>4.6</t>
  </si>
  <si>
    <t>Комплекс работ по установке аэраторов (ТехноНиколь 1 шт. на 100м2).</t>
  </si>
  <si>
    <t>Комплекс работ по устройству горизонтального покрытия ветн.шахт, в том числе:</t>
  </si>
  <si>
    <t>Комплекс работ по устройству примыканий к ветн.шахтам, в том числе:</t>
  </si>
  <si>
    <t>Теплоизоляция ТехноНиколь Технофас Оптима 180мм. , h=1.3м или аналог</t>
  </si>
  <si>
    <t>Окраска фасадной краской RAL 9011, 1.2м</t>
  </si>
  <si>
    <t>9.4.1</t>
  </si>
  <si>
    <t>9.4.2</t>
  </si>
  <si>
    <t>9.4.3</t>
  </si>
  <si>
    <t>9.4.4</t>
  </si>
  <si>
    <t>9.4.5</t>
  </si>
  <si>
    <t xml:space="preserve">Теплоизоляция IZOVOL Ф-100 - 100мм   </t>
  </si>
  <si>
    <t xml:space="preserve">Теплоизоляция IZOVOL Ф-100 - 200 мм   </t>
  </si>
  <si>
    <t xml:space="preserve">Комплекс работ по изготовлению и монтажу металлических ограждений лестничных маршей с установкой поручня с учётом огрунтовки и порошковой окраски в RAL. 
В стоимости учитывать ограждение ЛК как на других анлогичных объектах бизнес класса Инград      </t>
  </si>
  <si>
    <t>Комплекс работ по отделке МОП. 
(рассчитать по площади пола)
В стоимости учитывать за м2 пола отделку помещений МОП как на других анлогичных объектах бизнес класса Инград</t>
  </si>
  <si>
    <t>Комплекс работ по отделке МОП.
(рассчитать по площади пола)
В стоимости учитывать за м2 пола отделку помещений МОП как на других анлогичных объектах бизнес класса Инград</t>
  </si>
  <si>
    <t>курс валют</t>
  </si>
  <si>
    <t>Стяжка (раствор)</t>
  </si>
  <si>
    <t>Бетон В25</t>
  </si>
  <si>
    <t>Бетон В30</t>
  </si>
  <si>
    <t>Бетон В35</t>
  </si>
  <si>
    <t>Арматура</t>
  </si>
  <si>
    <t>Газосиликатный блок D600</t>
  </si>
  <si>
    <t>Тротуарная плитка Готика</t>
  </si>
  <si>
    <r>
      <rPr>
        <b/>
        <sz val="12"/>
        <rFont val="Times New Roman"/>
        <family val="1"/>
        <charset val="204"/>
      </rPr>
      <t>В ПСТДЦ учтены все затраты</t>
    </r>
    <r>
      <rPr>
        <sz val="12"/>
        <rFont val="Times New Roman"/>
        <family val="1"/>
        <charset val="204"/>
      </rPr>
      <t xml:space="preserve"> на все необходимые механизмы для выполнения полного комплекса работ.</t>
    </r>
  </si>
  <si>
    <r>
      <rPr>
        <b/>
        <sz val="12"/>
        <rFont val="Times New Roman"/>
        <family val="1"/>
        <charset val="204"/>
      </rPr>
      <t>В стоимости комплексов работ учтены</t>
    </r>
    <r>
      <rPr>
        <sz val="12"/>
        <rFont val="Times New Roman"/>
        <family val="1"/>
        <charset val="204"/>
      </rPr>
      <t xml:space="preserve"> все сопуствующие расходные материалы, все необходимые механизмы и инструменты, а также все необходимые сопуствующие работы для выполнения каждого из комплекса работ.</t>
    </r>
  </si>
  <si>
    <t>Облицовка фасадов фиброцементной панелью, в т.ч.:</t>
  </si>
  <si>
    <t>Штукатурный фасад по армирующей сетке (с учетом мест расположения кондиционеров), в т.ч.:</t>
  </si>
  <si>
    <t>Пояс с учетом устройства переходного моста (конструкция будет уточнена в РД) цвет по RAL уточнить, в т.ч.:</t>
  </si>
  <si>
    <t>Подшивка потолков алюминиевыми композитными панелями, в т.ч.:</t>
  </si>
  <si>
    <t>Стилобат 1-го этапа</t>
  </si>
  <si>
    <t>Стоимость основных матералов:</t>
  </si>
  <si>
    <t>евро</t>
  </si>
  <si>
    <t>доллар (USD)</t>
  </si>
  <si>
    <t>руб.</t>
  </si>
  <si>
    <t>Этап 1</t>
  </si>
  <si>
    <t>Этап 2</t>
  </si>
  <si>
    <t>Благоустройство набережной</t>
  </si>
  <si>
    <t>Комплекс работ по устройству светопрозрачных конструкций из алюминия</t>
  </si>
  <si>
    <t>Средняя толщина керамзитобетона по кровле стилобата 380мм</t>
  </si>
  <si>
    <t>Облицовка фасадов алюминевыми композитными панелями (АКП), в т.ч.:</t>
  </si>
  <si>
    <t>Подшивка потолков балконов панелями из оцинкованной стали, в т.ч.:</t>
  </si>
  <si>
    <t>Штукатурка по сетке (мокрый фасад), в т.ч.:</t>
  </si>
  <si>
    <t>Облицовка арок алюминиевыми композитными панелями. (золотистый металлик, RAL 1035), в т.ч.:</t>
  </si>
  <si>
    <t>Облицовка фасадов бетонной плиткой, в т.ч.:</t>
  </si>
  <si>
    <t>Подшивка потолков панелями из оцинкованной стали, в т.ч.:</t>
  </si>
  <si>
    <t>Металлические и стеклянные ограждения лоджий, в т.ч.:</t>
  </si>
  <si>
    <t>Газосиликатный блок D500</t>
  </si>
  <si>
    <t>Облицовка фасадов клинкерной плиткой, в т.ч.:</t>
  </si>
  <si>
    <t>с учетом подсистемы и затирки</t>
  </si>
  <si>
    <t>пог. м</t>
  </si>
  <si>
    <t>Комплекс работ по отделке паркинга. 
(рассчитать по площади пола)
В стоимости учитывать за м2 пола отделку паркинга как на других анлогичных объектах бизнес класса Инград</t>
  </si>
  <si>
    <t>Комплекс работ по отделке технических помещений.
(рассчитать по площади пола)
В стоимости учитывать за м2 пола отделку помещений как на других анлогичных объектах бизнес класса Инград</t>
  </si>
  <si>
    <t>Клинкерная плитка типа Roben 240*52*30 мм., Светлобежевая с белыми акцентами или аналог. Цвет по RAL согласовать дополнительно.</t>
  </si>
  <si>
    <t>Цена, руб.</t>
  </si>
  <si>
    <t>9.5.1</t>
  </si>
  <si>
    <t>9.5.2</t>
  </si>
  <si>
    <t>Комплекс работ по устройству стен и перегородок из ГСБ, толщиной 150 мм, на клее.</t>
  </si>
  <si>
    <t>Комплекс работ по устройству стен и перегородок из ГСБ, толщиной 100 мм, на клее.</t>
  </si>
  <si>
    <t>Пояс (конструкция будет уточнена в РД) цвет по RAL уточнить, в т.ч.:</t>
  </si>
  <si>
    <t xml:space="preserve">Устройство обрамления проемов откосами из клинкерной плитки, типа Roben 240*52*30 мм., Светлобежевая с белыми акцентами или аналог. Цвет по RAL согласовать дополнительно. Ширина 250-450 мм. </t>
  </si>
  <si>
    <t>Устройство системы силикатной мокрой декоративной штукатурки типа Вебер или аналог толщиной 4 мм. окрашенная в массе (цвет согласовать дополнительно). Текстура в примечании. С учётом профилей, уголков и стеклосетки. Стоимость за м2 включает в себя работы по устройству откосов.</t>
  </si>
  <si>
    <t>Клинкерная плитка, типа Roben 240*52*30 мм</t>
  </si>
  <si>
    <t>Кладка перегородок на высоту одного блока (помещения аренды)</t>
  </si>
  <si>
    <t>Устройство перегородк из газосиликатных блоков толщиной 100мм на высоту одного блока</t>
  </si>
  <si>
    <t>Устройство перегородк из газосиликатных блоков толщиной 200мм на высоту одного блока</t>
  </si>
  <si>
    <t>Устройство перегородк из газосиликатных блоков толщиной 250мм на высоту одного блока</t>
  </si>
  <si>
    <t>Устройство перегородк из газосиликатных блоков толщиной 100мм на высоту двух блоков (500мм)</t>
  </si>
  <si>
    <t>Устройство перегородк из газосиликатных блоков толщиной 200мм на высоту двух блоков (500мм)</t>
  </si>
  <si>
    <t>Кладка перегородок на высоту двух (500мм) блоков (помещения аренды)</t>
  </si>
  <si>
    <t>Комплекс работ по утеплению внутренних стен парковки 1,-1,-2 этажей с последующей отделкой шуткатуркой по арм. сетке и окраской фасадной краской с  общей толщиной не менее 20мм. Утеплитель ТехноНиколь ТЕХНОВЕНТ толщиной 80мм. или аналог.</t>
  </si>
  <si>
    <t>Комплекс работ по монтажу систем отопления и теплоснабжения с ПНР</t>
  </si>
  <si>
    <t>Комплекс работ по устройству стен и перегородок из газосиликатных блоков автоклавного твердения D1000 кг/м3, толщиной 200 мм, на клее.</t>
  </si>
  <si>
    <t>Комплекс работ по изготовлению, поставке и монтажу дверей ДОО, (с учетом всей необходимой фурнитуры, петель, ручек, замков, доводчиков, наличников, порогов, ограничителей открывания, антивандальных накладок и т.п.).
В стоимости учитывать двери квартир как на других аналогичных объектах бизнес класса.</t>
  </si>
  <si>
    <t>Комплекс работ по устройству перегородок и шахт инженерных коммуникаций из кирпича керамического толщиной 120мм, на цементно-песчаном растворе, армированных сеткой из проволоки ф 4Вр-1 ГОСТ 6727-80, с ячейкой 50х50 через каждые 4 ряда кладки. С учётом перемычек.</t>
  </si>
  <si>
    <t>Покрытие наружной рампы:</t>
  </si>
  <si>
    <t>8.7</t>
  </si>
  <si>
    <t>8.8</t>
  </si>
  <si>
    <t>9.5.3</t>
  </si>
  <si>
    <t>9.5.4</t>
  </si>
  <si>
    <t>9.5.5</t>
  </si>
  <si>
    <t>Комплекс работ по устройству стен и перегородок из ГСБ, толщиной 50 мм, на клее.</t>
  </si>
  <si>
    <t>2.8</t>
  </si>
  <si>
    <t>3.4</t>
  </si>
  <si>
    <t>3.5</t>
  </si>
  <si>
    <t>16</t>
  </si>
  <si>
    <t>17</t>
  </si>
  <si>
    <t>18</t>
  </si>
  <si>
    <t>19</t>
  </si>
  <si>
    <t>20</t>
  </si>
  <si>
    <t>21</t>
  </si>
  <si>
    <t>23</t>
  </si>
  <si>
    <t>24</t>
  </si>
  <si>
    <t>25</t>
  </si>
  <si>
    <t>26</t>
  </si>
  <si>
    <t>Комплекс работ по механизированной разработке грунта  котлована с погрузкой в самосвалы и вывозом на расстояние до 1км в отвал.</t>
  </si>
  <si>
    <t xml:space="preserve">Планировка территории с послойным уплотнением (Кофф. уплотнения 0,95) из местного грунта. </t>
  </si>
  <si>
    <r>
      <t xml:space="preserve">Комплекс работ по поставке и монтажу грузового подъемника
q=100 кг, ост. 2
</t>
    </r>
    <r>
      <rPr>
        <b/>
        <sz val="12"/>
        <rFont val="Times New Roman"/>
        <family val="1"/>
        <charset val="204"/>
      </rPr>
      <t>Согласно примечания № 10</t>
    </r>
  </si>
  <si>
    <r>
      <t xml:space="preserve">Комплекс работ по поставке и монтажу грузопассажирского лифта "KONE" для МГН
q=1000 кг, ост.2
</t>
    </r>
    <r>
      <rPr>
        <b/>
        <sz val="12"/>
        <rFont val="Times New Roman"/>
        <family val="1"/>
        <charset val="204"/>
      </rPr>
      <t>Согласно примечания № 10</t>
    </r>
  </si>
  <si>
    <t>8.9</t>
  </si>
  <si>
    <t>8.10</t>
  </si>
  <si>
    <t>8.11</t>
  </si>
  <si>
    <t>Комплекс работ по изготовлению и монтажу металлоконструкций паркинга (фахверки для усиления кладки, обрамление проемов, конструкции для монтажа ворот, колесоотбойники в паркинге, ограждения и т.п.)</t>
  </si>
  <si>
    <t>Фиброцементная панель SwissPearl со скрытым креплением или аналог. Цвет по RAL 7030.</t>
  </si>
  <si>
    <t>Фиброцементная панель SwissPearl со скрытым креплением, или аналог. Цвет по RAL 7030.</t>
  </si>
  <si>
    <t>Заполнение каркасов стоечно-ригельной алюминиевой системы  витражей стемалитом.</t>
  </si>
  <si>
    <t xml:space="preserve">Утеплитель в 2 слоя с разбежкой, общей толщиной 180мм, типа "Технониколь" Техновент или аналог. Внутренний слой толщиной 130 мм, плотностью не менее  37 кг/м3. Наружный слой толщиной 50 мм плотностью не менее 90 кг/м3; с учетом крепежа и отходов. </t>
  </si>
  <si>
    <t>Заполнение каркасов стоечно-ригельной алюминиевой системы  решетками в местах расположения блоков кондиционеров</t>
  </si>
  <si>
    <t>Ограждение стилабата выполняеься из стекла триплекс формула: 6-1-6, высота - 1200 мм, крепление - горизонтальная пластина из нержавеющей стали.</t>
  </si>
  <si>
    <t>Устройство защитной самоклеющейся пленки толщиной 90 мкр. с наружней  стороны стеклопакета</t>
  </si>
  <si>
    <t>Снятие защитной самоклеющейся пленки толщиной 90 мкр. с наружней стороны стеклопакета</t>
  </si>
  <si>
    <t>Устройство защитной самоклеющейся пленки толщиной 90 мкр. с внутренней стороны стеклопакета</t>
  </si>
  <si>
    <t>Снятие защитной самоклеющейся пленки толщиной 90 мкр. с внутренней стороны стеклопакета</t>
  </si>
  <si>
    <t>Устройство защитной самоклеющейся пленки толщиной 90 мкр. с наружней стороны стеклопакета</t>
  </si>
  <si>
    <t>Комплекс работ по изготовлению и монтажу ограждения парапета, с учетом ограждений наружной рампы. выполняеься из стекла триплекс формула: 6-1-6, высота - 1200 мм, крепление - горизонтальная пластина из нержавеющей стали.</t>
  </si>
  <si>
    <t>14.8</t>
  </si>
  <si>
    <t>14.9</t>
  </si>
  <si>
    <t>9.14</t>
  </si>
  <si>
    <t>Комплекс работ по подготовке поверхности бетонной стены в грунте для монтажа системы «Стена в грунте ЭКСПЕРТ» (срубка наплывов бетона, частичная штукатурка, выравнивание поверхности)</t>
  </si>
  <si>
    <t>Комплекс работ по устройству 2-х слойной мембранной системы «Стена в грунте ЭКСПЕРТ», 
1 Геотекстиль иглопробивной ТехноНИКОЛЬ
2 Гидроизоляционная мембрана LOGICBASE V-SL
3 Гидроизоляционная мембрана LOGICROOF V-ST
4 Инъекционный штуцер ТехноНИКОЛЬ
5 Рулонный полимерный гидроизоляционный материал LOGICBASE V-SL
6 Пленка полиэтиленовая ТехноНИКОЛЬ 200 мкм
7 ПВХ рондель (крепежный элемент)
8 Инъекционные трубки
9 ПВХ Гидрошпонка ТехноНИКОЛЬ IC-125-2-SP</t>
  </si>
  <si>
    <t>Комплекс работ по устройству стен и перегородок из газосиликатных блоков автоклавного твердения D600 кг/м3, толщиной 250 мм на высоту в 1 блок (250мм), на клее.</t>
  </si>
  <si>
    <t>Комплекс работ по устройству стен и перегородок из газосиликатных блоков автоклавного твердения D600 кг/м3, толщиной 100 мм на высоту в 1 блок (250мм), на клее.</t>
  </si>
  <si>
    <t>Комплекс работ по устройству стен и стен шахт инженерных коммуникаций из кирпича керамического толщиной 250мм, на цементно-песчаном растворе.</t>
  </si>
  <si>
    <t>Комплекс работ по устройству перегородок из гидрофобизированных пазогребневых плит, толщиной 100 мм, на клее. (МОП)</t>
  </si>
  <si>
    <t>Комплекс работ по устройству стен и перегородок из газосиликатных блоков автоклавного твердения D600 кг/м3, толщиной 350 мм, на клее.</t>
  </si>
  <si>
    <r>
      <t xml:space="preserve">Комплекс работ по поставке, изготовлению и монтажу металлоконструкций одноярусной распорной системы усиления стены в грунте.
Подкосы распорной системы с опиранием в пионерную фундаментную плиту. 
</t>
    </r>
    <r>
      <rPr>
        <b/>
        <sz val="12"/>
        <rFont val="Times New Roman"/>
        <family val="1"/>
        <charset val="204"/>
      </rPr>
      <t>Ориентировочный расход металлоконструкций (307,3тн):
Труба 530*8 -46тн
Труба 630*8 -198,6тн
Труба 630*10 -7тн
Труба 720*12 -15,6тн
Лист 10  -9,5тн
Лист 14  -30,6тн</t>
    </r>
  </si>
  <si>
    <r>
      <t xml:space="preserve">Комплекс работ по поставке, изготовлению и монтажу металлоконструкций одноярусной распорной системы усиления стены в грунте.
Подкосы распорной системы с опиранием в пионерную фундаментную плиту. 
</t>
    </r>
    <r>
      <rPr>
        <b/>
        <sz val="12"/>
        <rFont val="Times New Roman"/>
        <family val="1"/>
        <charset val="204"/>
      </rPr>
      <t>Ориентировочный расход металлоконструкций (201,8тн):
Труба 530*8 -64,6тн
Труба 630*8 -99,3тн
Труба 630*12 -12,4тн
Лист 10  -6,2тн
Лист 14  -19,3тн</t>
    </r>
  </si>
  <si>
    <t>Комплекс работ по устройству обмазочной гидроизоляции полов в санузлах квартир
(битумная мастика по слою праймера с заведением на стену на 200мм).</t>
  </si>
  <si>
    <t>Комплекс работ по устройству горизонтальной гидроизоляции фундамента
2-х слойной мембранной системы «Стена в грунте ЭКСПЕРТ», 
1 Геотекстиль иглопробивной ТехноНИКОЛЬ
2 Гидроизоляционная мембрана LOGICBASE V-SL
3 Гидроизоляционная мембрана LOGICROOF V-ST
4 Инъекционный штуцер ТехноНИКОЛЬ
5 Рулонный полимерный гидроизоляционный материал LOGICBASE V-SL
6 Пленка полиэтиленовая ТехноНИКОЛЬ 200 мкм
7 ПВХ рондель (крепежный элемент)
8 Инъекционные трубки
9 ПВХ Гидрошпонка ТехноНИКОЛЬ IC-125-2-SP</t>
  </si>
  <si>
    <t>2.9</t>
  </si>
  <si>
    <t>Комплекс работ по механизированной разработке грунта  котлована с погрузкой в самосвалы и вывозом на расстояние до 45 км. (включая ручную доработку дна котлована, и работы по уплотнению грунтового основания до К=0,95)</t>
  </si>
  <si>
    <t>Монтаж дверей-люков для ревизии шахт инженерных коммуникаций
(размер люков переменный, ориентироваться на 600*2000мм. Для шахт ЭОМ и СС предусмотреть противопожарные люки EIS-60).</t>
  </si>
  <si>
    <t>Данные по тоннажу металлоконструкций взяты из спецификации к проекту КМ. Будут уточнены после пересчета РД.</t>
  </si>
  <si>
    <t>Комплекс работ по устройству полов в помещениях кладовых
(Стяжка из ЦПР М-150, h=100мм )</t>
  </si>
  <si>
    <t>Комплекс работ по монтажу перекрытия кладовых из просечно-вытяжного листа ПВЛ 406 горячего цинкования. С учётом работ по устройству металлического каркаса для монтажа сетки с материалами (Расход металла 20 кг на 1 м2 для металлического каркаса).</t>
  </si>
  <si>
    <r>
      <t>Комплекс работ по изготовлению, поставке и монтажу дверей металлических</t>
    </r>
    <r>
      <rPr>
        <sz val="12"/>
        <rFont val="Times New Roman"/>
        <family val="1"/>
        <charset val="204"/>
      </rPr>
      <t xml:space="preserve"> (с учетом всей необходимой фурнитуры, петель, ручек, замков, доводчиков, наличников, порогов, ограничителей открывания, антивандальных накладок и т.п.) </t>
    </r>
  </si>
  <si>
    <r>
      <t xml:space="preserve">Комплекс работ по подготовке строительных конструкций лифтовых шахт под монтаж лифтов согласно требованиям "KONE", в том числе, но не ограничиваясь - устройство монтажных петель в соответствии с заданием и согласно установочных чертежей, с  проведениеми испытаний и размещением табличек с результатами испытаний (бирки);  обустройство приямков (сушка, очистка, покраска, заземление); зашивка вентиляционных отверстий в верхних частях шахт решеткой с яч. не более 20х20мм и нагрузкой 300Н на 1 см2; устройство отверстий и ниш под кнопки, табло, пожарные интеркомы и станцию управления согласно установочных чертежей; установка на последних и первых этажах и остановках эл.щитов с розетками 380В и 220В для подключения монтажных лебедок в соответствии с ПУЭ и требованиями по ОТ; устройство временного освещения в каждой шахте (36В); подводка кабелей постоянного питания и кабелей диспетчеризации (с запасом не менее 5м) для дальнешего подключения лифтов; демонтаж из шахт посторонних конструкций; заделка в шахтах посторонних отверстий, технологических окон; устройство съемных ограждений на каждом этаже; на торцах простенков каждой шахты вынести отметки чистого пола; сдача шахт под монтаж лифтов с оформлением соответствующего акта.
</t>
    </r>
    <r>
      <rPr>
        <sz val="12"/>
        <color rgb="FFFF0000"/>
        <rFont val="Times New Roman"/>
        <family val="1"/>
        <charset val="204"/>
      </rPr>
      <t xml:space="preserve">В стоимость комплекса работ учтены работы по отделке лифтовых порталов ОДШ. </t>
    </r>
  </si>
  <si>
    <t xml:space="preserve">Коэффициенты армирования железобетонных конструкций даны ориентировочно. Уточнения будут внесены после разработки РД. </t>
  </si>
  <si>
    <t>В комплексе работ по отделке МОП учтены выполнение «черновых и финишных» работ.
Тип (конструктив) черновой отделки пола, стен, потолка (корпусов и стилобата) принимать в соответствии с ПД.
Стоимость финишных материалов (в том числе вентиляционных решёток систем ОВ и т.п.) принимать в соответствии с бюджетным ограничением (рассчитанным по полу) указанным в ТЗ.
Обеспылевание пола, стен и потолка в техническом пространстве (шахты инженерных систем) входят в комплекс работ по отделке МОП.</t>
  </si>
  <si>
    <t>См. примечение № 11</t>
  </si>
  <si>
    <r>
      <t xml:space="preserve">Комплекс работ по изготовлению и монтажу металлических ограждений лестничных маршей с установкой поручня с учётом огрунтовки и порошковой окраски в RAL. 
</t>
    </r>
    <r>
      <rPr>
        <b/>
        <sz val="12"/>
        <rFont val="Times New Roman"/>
        <family val="1"/>
        <charset val="204"/>
      </rPr>
      <t xml:space="preserve">В стоимости учитывать ограждение ЛК как на других аналогичных объектах бизнес класса Инград      </t>
    </r>
  </si>
  <si>
    <t>Комплекс работ по устройству стен и стен шахт инженерных коммуникаций из кирпича керамического толщиной 120 мм, на цементно-песчаном растворе.</t>
  </si>
  <si>
    <t>Комплекс работ по устройству перегородок и шахт инженерных коммуникаций из кирпича керамического толщиной 250 мм, на цементно-песчаном растворе.</t>
  </si>
  <si>
    <t>Комплекс работ по устройству перегородок и шахт инженерных коммуникаций из кирпича керамического толщиной 120 мм, на цементно-песчаном растворе.</t>
  </si>
  <si>
    <t>Комплекс работ по устройству пола лоджий, балконов тип конструкции К3:
- Керамогранитная плитка на регулируемых опорах, 80-120 мм;
- Гидроизоляция "Техноэласт ЭКП" 1 слой;
- Гидроизоляция "Техноэласт ЭПП" 1 слой;
- Праймер битумный ТЕХНОНИКОЛЬ
- Уклонообразующая стяжка из ц/п раствора М150,
- армированная сеткой 4ВР1 с ячейкой 100х100мм, 60-100 мм.
- Полиэтиленовая пленка
- Утеплитель ТЕХНОРУФ 45, Л=0,042 Вт/м*С, q=150 кг/м³, 200 мм;
Пароизоляционная пленка ТЕХНОНИКОЛЬ</t>
  </si>
  <si>
    <t>2.10</t>
  </si>
  <si>
    <t>Обеспылевание пола, стен и потолка в техническом пространстве</t>
  </si>
  <si>
    <r>
      <t xml:space="preserve">Комплекс работ по устройству стен из </t>
    </r>
    <r>
      <rPr>
        <b/>
        <sz val="12"/>
        <rFont val="Times New Roman"/>
        <family val="1"/>
        <charset val="204"/>
      </rPr>
      <t xml:space="preserve">газосиликатных блоков </t>
    </r>
    <r>
      <rPr>
        <sz val="12"/>
        <rFont val="Times New Roman"/>
        <family val="1"/>
        <charset val="204"/>
      </rPr>
      <t xml:space="preserve">автоклавного твердения D600 кг/м3, </t>
    </r>
    <r>
      <rPr>
        <b/>
        <sz val="12"/>
        <rFont val="Times New Roman"/>
        <family val="1"/>
        <charset val="204"/>
      </rPr>
      <t>толщ. 300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базальтопластиковой стекой 25х25 мм. С учетом крепления перфорированной оцинкованной полосой, заделкой шва Мин. ватой плотностью 55 кг/м3. С учётом перемычек.</t>
    </r>
  </si>
  <si>
    <r>
      <t xml:space="preserve">Комплекс работ по устройству стен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250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базальтоплатиковой стекой 25х25 мм. С учетом крепления перфорированной оцинкованной полосой, заделкой шва Мин. ватой плотностью 55 кг/м3. С учётом перемычек.</t>
    </r>
  </si>
  <si>
    <r>
      <t xml:space="preserve">Комплекс работ по устройству стен из </t>
    </r>
    <r>
      <rPr>
        <b/>
        <sz val="12"/>
        <rFont val="Times New Roman"/>
        <family val="1"/>
        <charset val="204"/>
      </rPr>
      <t xml:space="preserve">газосиликатных блоков </t>
    </r>
    <r>
      <rPr>
        <sz val="12"/>
        <rFont val="Times New Roman"/>
        <family val="1"/>
        <charset val="204"/>
      </rPr>
      <t xml:space="preserve">автоклавного твердения D600 кг/м3, </t>
    </r>
    <r>
      <rPr>
        <b/>
        <sz val="12"/>
        <rFont val="Times New Roman"/>
        <family val="1"/>
        <charset val="204"/>
      </rPr>
      <t>толщ. 200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базальтопластиковой стекой 25х25 мм. С учетом крепления перфорированной оцинкованной полосой, заделкой шва Мин. ватой плотностью 55 кг/м3. С учётом перемычек.</t>
    </r>
  </si>
  <si>
    <r>
      <t xml:space="preserve">Комплекс работ по устройству стен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100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базальтопластиковой стекой 25х25 мм. С учетом крепления перфорированной оцинкованной полосой, заделкой шва Мин. ватой плотностью 55 кг/м3. С учётом перемычек.</t>
    </r>
  </si>
  <si>
    <r>
      <t xml:space="preserve">Комплекс работ по устройству стен из </t>
    </r>
    <r>
      <rPr>
        <b/>
        <sz val="12"/>
        <rFont val="Times New Roman"/>
        <family val="1"/>
        <charset val="204"/>
      </rPr>
      <t xml:space="preserve">газосиликатных блоков </t>
    </r>
    <r>
      <rPr>
        <sz val="12"/>
        <rFont val="Times New Roman"/>
        <family val="1"/>
        <charset val="204"/>
      </rPr>
      <t xml:space="preserve">автоклавного твердения D600 кг/м3, </t>
    </r>
    <r>
      <rPr>
        <b/>
        <sz val="12"/>
        <rFont val="Times New Roman"/>
        <family val="1"/>
        <charset val="204"/>
      </rPr>
      <t>толщ. 50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базальтопластиковой стекой 25х25 мм. С учетом крепления перфорированной оцинкованной полосой, заделкой шва Мин. ватой плотностью 55 кг/м3. С учётом перемычек.</t>
    </r>
  </si>
  <si>
    <r>
      <t xml:space="preserve">Комплекс работ по устройству стен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250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базальтопластиковой стекой 25х25 мм. С учетом крепления перфорированной оцинкованной полосой, заделкой шва Мин. ватой плотностью 55 кг/м3. С учётом перемычек.</t>
    </r>
  </si>
  <si>
    <t>Комплекс работ по монтажу системы внутреннего электроснабжения от ТП до ГРЩ и ВРУ</t>
  </si>
  <si>
    <t>Комплекс работ по монтажу системы заземления и молниезащиты</t>
  </si>
  <si>
    <t>Комплекс работ по монтажу и пусконаладке системы контроля и управления доступом (СКУД) (в том числе системы автостоянки под корпусом)</t>
  </si>
  <si>
    <t>Комплекс работ по монтажу систем внутреннего электроснабжения, заземления и молниезащиты с ПНР (включая архитектурное освещение фасадов)</t>
  </si>
  <si>
    <t>Комплекс работ по монтажу вертикальных решёток для технических зон лоджий под кондиционеры.
- профиль замкнутый 100х10 мм (кручённый), алюминиевый анодированный крашенный (RAL по согласованию).</t>
  </si>
  <si>
    <t>Комплекс работ по монтажу вертикальных решёток для технических зон лоджий под кондиционеры.
- профиль замкнутый 80х100 мм, алюминиевый анодированный RAL 1035 (золотистый металлик).</t>
  </si>
  <si>
    <t>Комплекс работ по устройству перегородок и шахт инженерных коммуникаций из кирпича керамического толщиной 250 мм, на цементно-песчаном растворе, армированных сеткой из проволоки ф 4Вр-1 ГОСТ 6727-80, с ячейкой 50х50 через каждые 4 ряда кладки. С учётом перемычек.</t>
  </si>
  <si>
    <t>С учётом подсистемы и крепежа.
Шаг профиля 100 мм</t>
  </si>
  <si>
    <t>С учётом подсистемы и крепежа.
Шаг профиля 170 мм</t>
  </si>
  <si>
    <t>Комплекс работ по монтажу теплового пункта 1-го этапа с ПНР (включая ЭОМ)</t>
  </si>
  <si>
    <t>Комплекс работ по монтажу теплового пункта 2-го этапа с ПНР (включая ЭОМ)</t>
  </si>
  <si>
    <t xml:space="preserve">Комплекс работ по устройству покрытий в зоне террас, в том числе:
 - вибропрессованная тротуарная плитка 400х400 - 40 мм          
- нерегулируемые пластиковые опоры (расход на 1м2 - 9 шт.)         </t>
  </si>
  <si>
    <t>4.7</t>
  </si>
  <si>
    <r>
      <t xml:space="preserve">Комплекс работ по изготовлению и монтажу металлоконструкций из стали С345 металлических ферм переезда между покрытиями паркинга 1-го и 2-го этапов.
С учётом разработки раздела КМД.
С учётом огрунтовки и покраски.
</t>
    </r>
    <r>
      <rPr>
        <b/>
        <sz val="12"/>
        <rFont val="Times New Roman"/>
        <family val="1"/>
        <charset val="204"/>
      </rPr>
      <t>Общая масса стали 36,18 тонн.
С учётом устройства монолитной ж/б плиты по профлисту толщиной 150 мм. Площадь плиты 290 м2
Покрытие переезда 290 м2:
- Тротуарная плитка - 50 мм;
- Сухая смесь - 90 мм;
- Стяжка - 60 мм;
- Разуклонка - 100 мм.</t>
    </r>
  </si>
  <si>
    <t>ООО "АНТТЕК"</t>
  </si>
  <si>
    <t>_______________________ / Куру Р.  /</t>
  </si>
  <si>
    <t>работ
руб. с НДС-20%</t>
  </si>
  <si>
    <t>материалов
руб. с НДС-20%</t>
  </si>
  <si>
    <t>материалов
евро с НДС-20%</t>
  </si>
  <si>
    <t>в т.ч. стоимость за единицу,</t>
  </si>
  <si>
    <t xml:space="preserve">Оконные блоки алюминиевые Профиль ALUTECH, Realit или аналог, глубина профиля 70 мм с внешней ламинацией по RAL 7021, фурнитура  Roto NХ, с учетом установки вентклапанов Aereco, необходимой пароизоляции и гидроизоляции, с заполнением двухкамерным стеклопакетом, стекло AGC или аналог, наружное стекло Energy NT CrystalVision. (оконные блоки смонтированные в проем), с мягким селективным покрытием и заполнением
камер аргоном «СПД 6И-20Ar-4M1-18Ar-6» с приведенным сопротивлением теплопередаче
R0ок1пр = 0,87 м2∙°С/Вт </t>
  </si>
  <si>
    <t xml:space="preserve">Балконно-оконные блоки алюминиевые. Профиль ALUTECH, Realit или аналог, глубина профиля 70 мм с внешней ламинацией по RAL 7021, фурнитура  Roto NХ, с учетом установки вентклапанов Aereco, необходимой пароизоляции и гидроизоляции, с заполнением двухкамерным стеклопакетом, стекло AGC или аналог, наружное стекло Energy NT CrystalVision. (оконные блоки смонтированные в проем), с мягким селективным покрытием и заполнением
камер аргоном «СПД 6И-20Ar-4M1-18Ar-6» с приведенным сопротивлением теплопередаче
R0ок1пр = 0,87 м2∙°С/Вт </t>
  </si>
  <si>
    <t>Корпус 1</t>
  </si>
  <si>
    <t>Корпус 2</t>
  </si>
  <si>
    <t>Корпус 3</t>
  </si>
  <si>
    <t>Корпус 4</t>
  </si>
  <si>
    <t>Корпус 5</t>
  </si>
  <si>
    <t>Корпус 6</t>
  </si>
  <si>
    <t>2.1.1</t>
  </si>
  <si>
    <t>2.1.2</t>
  </si>
  <si>
    <t>2.1.3</t>
  </si>
  <si>
    <t>2.2.1</t>
  </si>
  <si>
    <t>2.11</t>
  </si>
  <si>
    <t>2.12</t>
  </si>
  <si>
    <t>2.13</t>
  </si>
  <si>
    <t>2.14</t>
  </si>
  <si>
    <t>2.15</t>
  </si>
  <si>
    <t>3.3.</t>
  </si>
  <si>
    <t>3.6</t>
  </si>
  <si>
    <t>3.7</t>
  </si>
  <si>
    <t>3.8</t>
  </si>
  <si>
    <t>3.9</t>
  </si>
  <si>
    <t>3.10</t>
  </si>
  <si>
    <t>3.11</t>
  </si>
  <si>
    <t>4.8</t>
  </si>
  <si>
    <t>4.9</t>
  </si>
  <si>
    <t>4.11</t>
  </si>
  <si>
    <t>4.10</t>
  </si>
  <si>
    <t>5.7</t>
  </si>
  <si>
    <t>5.8</t>
  </si>
  <si>
    <t>5.9</t>
  </si>
  <si>
    <t>5.11</t>
  </si>
  <si>
    <t>5.10</t>
  </si>
  <si>
    <t>6.7</t>
  </si>
  <si>
    <t>6.8</t>
  </si>
  <si>
    <t>6.9</t>
  </si>
  <si>
    <t>6.11</t>
  </si>
  <si>
    <t>6.10</t>
  </si>
  <si>
    <t>7.11</t>
  </si>
  <si>
    <t>10.1.1</t>
  </si>
  <si>
    <t>10.1.2</t>
  </si>
  <si>
    <t>10.1.3</t>
  </si>
  <si>
    <t>10.1.4</t>
  </si>
  <si>
    <t>10.1.5</t>
  </si>
  <si>
    <t>10.1.6</t>
  </si>
  <si>
    <t>10.1.7</t>
  </si>
  <si>
    <t>10.1.8</t>
  </si>
  <si>
    <t>10.1.9</t>
  </si>
  <si>
    <t>10.1.10</t>
  </si>
  <si>
    <t>10.1.11</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</si>
  <si>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</si>
  <si>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</si>
  <si>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</si>
  <si>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</si>
  <si>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</si>
  <si>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</si>
  <si>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</si>
  <si>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</si>
  <si>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</si>
  <si>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</si>
  <si>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</si>
  <si>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</si>
  <si>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</si>
  <si>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</si>
  <si>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</si>
  <si>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</si>
  <si>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</si>
  <si>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</si>
  <si>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</si>
  <si>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</si>
  <si>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</si>
  <si>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</si>
  <si>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</si>
  <si>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</si>
  <si>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</si>
  <si>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</si>
  <si>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</si>
  <si>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</si>
  <si>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</si>
  <si>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</si>
  <si>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</si>
  <si>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</si>
  <si>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</si>
  <si>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</si>
  <si>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</si>
  <si>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</si>
  <si>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</si>
  <si>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</si>
  <si>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</si>
  <si>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</si>
  <si>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</si>
  <si>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</si>
  <si>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</si>
  <si>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</si>
  <si>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</si>
  <si>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10.2.1</t>
  </si>
  <si>
    <t>10.2.2</t>
  </si>
  <si>
    <t>10.2.3</t>
  </si>
  <si>
    <t>2.3.1</t>
  </si>
  <si>
    <t>2.3.2</t>
  </si>
  <si>
    <t>2.4.1</t>
  </si>
  <si>
    <t>2.4.2</t>
  </si>
  <si>
    <t>2.4.3</t>
  </si>
  <si>
    <t>2.5.1</t>
  </si>
  <si>
    <t>2.5.2</t>
  </si>
  <si>
    <t>2.6.1</t>
  </si>
  <si>
    <t>2.6.2</t>
  </si>
  <si>
    <t>2.6.3</t>
  </si>
  <si>
    <t>2.6.4</t>
  </si>
  <si>
    <t>2.6.5</t>
  </si>
  <si>
    <t>2.7.1</t>
  </si>
  <si>
    <t>2.7.2</t>
  </si>
  <si>
    <t>2.7.3</t>
  </si>
  <si>
    <t>2.7.4</t>
  </si>
  <si>
    <t>2.7.5</t>
  </si>
  <si>
    <t>2.7.6</t>
  </si>
  <si>
    <t>2.7.7</t>
  </si>
  <si>
    <t>2.7.8</t>
  </si>
  <si>
    <t>2.7.9</t>
  </si>
  <si>
    <t>2.7.10</t>
  </si>
  <si>
    <t>2.7.11</t>
  </si>
  <si>
    <t>2.7.12</t>
  </si>
  <si>
    <t>2.7.13</t>
  </si>
  <si>
    <t>2.7.14</t>
  </si>
  <si>
    <t>2.7.15</t>
  </si>
  <si>
    <t>2.8.1</t>
  </si>
  <si>
    <t>2.8.2</t>
  </si>
  <si>
    <t>2.8.3</t>
  </si>
  <si>
    <t>2.8.4</t>
  </si>
  <si>
    <t>2.8.5</t>
  </si>
  <si>
    <t>2.8.6</t>
  </si>
  <si>
    <t>2.8.7</t>
  </si>
  <si>
    <t>2.8.8</t>
  </si>
  <si>
    <t>2.9.1</t>
  </si>
  <si>
    <t>2.9.1.1</t>
  </si>
  <si>
    <t>2.11.1</t>
  </si>
  <si>
    <t>2.11.2</t>
  </si>
  <si>
    <t>2.10.1</t>
  </si>
  <si>
    <t>2.10.2</t>
  </si>
  <si>
    <t>2.10.3</t>
  </si>
  <si>
    <t>2.10.4</t>
  </si>
  <si>
    <t>2.9.1.2</t>
  </si>
  <si>
    <t>2.9.1.3</t>
  </si>
  <si>
    <t>2.9.1.4</t>
  </si>
  <si>
    <t>2.9.1.5</t>
  </si>
  <si>
    <t>2.9.1.6</t>
  </si>
  <si>
    <t>2.9.1.7</t>
  </si>
  <si>
    <t>2.9.1.8</t>
  </si>
  <si>
    <t>2.9.1.9</t>
  </si>
  <si>
    <t>2.9.2</t>
  </si>
  <si>
    <t>2.9.2.1</t>
  </si>
  <si>
    <t>2.9.2.2</t>
  </si>
  <si>
    <t>2.9.2.3</t>
  </si>
  <si>
    <t>2.9.2.4</t>
  </si>
  <si>
    <t>2.9.2.5</t>
  </si>
  <si>
    <t>2.9.2.6</t>
  </si>
  <si>
    <t>2.9.2.7</t>
  </si>
  <si>
    <t>2.9.3</t>
  </si>
  <si>
    <t>2.9.3.1</t>
  </si>
  <si>
    <t>2.9.3.2</t>
  </si>
  <si>
    <t>2.9.3.3</t>
  </si>
  <si>
    <t>2.9.3.4</t>
  </si>
  <si>
    <t>2.9.3.5</t>
  </si>
  <si>
    <t>2.9.3.6</t>
  </si>
  <si>
    <t>2.9.4</t>
  </si>
  <si>
    <t>2.9.5</t>
  </si>
  <si>
    <t>2.9.5.1</t>
  </si>
  <si>
    <t>2.9.5.2</t>
  </si>
  <si>
    <t>2.9.5.3</t>
  </si>
  <si>
    <t>2.9.5.4</t>
  </si>
  <si>
    <t>2.9.5.5</t>
  </si>
  <si>
    <t>2.9.5.6</t>
  </si>
  <si>
    <t>2.9.6</t>
  </si>
  <si>
    <t>2.10.5</t>
  </si>
  <si>
    <t>2.11.3</t>
  </si>
  <si>
    <t>2.12.1</t>
  </si>
  <si>
    <t>2.12.2</t>
  </si>
  <si>
    <t>2.12.3</t>
  </si>
  <si>
    <t>2.14.1</t>
  </si>
  <si>
    <t>2.14.1.1</t>
  </si>
  <si>
    <t>2.14.1.2</t>
  </si>
  <si>
    <t>2.14.1.3</t>
  </si>
  <si>
    <t>2.14.1.4</t>
  </si>
  <si>
    <t>2.14.2</t>
  </si>
  <si>
    <t>2.14.3</t>
  </si>
  <si>
    <t>2.14.4</t>
  </si>
  <si>
    <t>2.14.5</t>
  </si>
  <si>
    <t>2.13.1.1</t>
  </si>
  <si>
    <t>2.13.1</t>
  </si>
  <si>
    <t>2.13.1.2</t>
  </si>
  <si>
    <t>2.13.1.3</t>
  </si>
  <si>
    <t>2.13.1.4</t>
  </si>
  <si>
    <t>2.13.2</t>
  </si>
  <si>
    <t>2.13.2.1</t>
  </si>
  <si>
    <t>2.13.2.2</t>
  </si>
  <si>
    <t>2.13.3</t>
  </si>
  <si>
    <t>2.13.3.1</t>
  </si>
  <si>
    <t>2.13.3.2</t>
  </si>
  <si>
    <t>2.13.3.3</t>
  </si>
  <si>
    <t>2.13.3.4</t>
  </si>
  <si>
    <t>2.13.4</t>
  </si>
  <si>
    <t>2.13.4.1</t>
  </si>
  <si>
    <t>2.13.4.2</t>
  </si>
  <si>
    <t>2.13.4.3</t>
  </si>
  <si>
    <t>2.13.4.4</t>
  </si>
  <si>
    <t>2.13.5</t>
  </si>
  <si>
    <t>2.13.6</t>
  </si>
  <si>
    <t>2.15.1</t>
  </si>
  <si>
    <t>2.15.2</t>
  </si>
  <si>
    <t>2.15.3</t>
  </si>
  <si>
    <t>2.15.4</t>
  </si>
  <si>
    <t>2.15.5</t>
  </si>
  <si>
    <t>2.15.6</t>
  </si>
  <si>
    <t>2.15.7</t>
  </si>
  <si>
    <t>2.15.8</t>
  </si>
  <si>
    <t>2.15.9</t>
  </si>
  <si>
    <t>2.15.10</t>
  </si>
  <si>
    <t>2.15.11</t>
  </si>
  <si>
    <t>2.15.12</t>
  </si>
  <si>
    <t>2.15.13</t>
  </si>
  <si>
    <t>2.15.14</t>
  </si>
  <si>
    <t>2.15.15</t>
  </si>
  <si>
    <t>2.15.16</t>
  </si>
  <si>
    <t>2.15.17</t>
  </si>
  <si>
    <t>2.15.18</t>
  </si>
  <si>
    <t>3.1.1</t>
  </si>
  <si>
    <t>3.1.2</t>
  </si>
  <si>
    <t>3.1.3</t>
  </si>
  <si>
    <t>3.1.4</t>
  </si>
  <si>
    <t>3.2.1</t>
  </si>
  <si>
    <t>3.2.2</t>
  </si>
  <si>
    <t>3.2.3</t>
  </si>
  <si>
    <t>3.2.4</t>
  </si>
  <si>
    <t>3.2.5</t>
  </si>
  <si>
    <t>3.2.6</t>
  </si>
  <si>
    <t>3.2.7</t>
  </si>
  <si>
    <t>3.2.8</t>
  </si>
  <si>
    <t>3.3.1</t>
  </si>
  <si>
    <t>3.3.2</t>
  </si>
  <si>
    <t>3.4.1</t>
  </si>
  <si>
    <t>3.4.1.1</t>
  </si>
  <si>
    <t>3.4.1.2</t>
  </si>
  <si>
    <t>3.4.1.3</t>
  </si>
  <si>
    <t>3.4.1.4</t>
  </si>
  <si>
    <t>3.4.1.5</t>
  </si>
  <si>
    <t>3.4.1.6</t>
  </si>
  <si>
    <t>3.4.1.7</t>
  </si>
  <si>
    <t>3.4.1.8</t>
  </si>
  <si>
    <t>3.4.1.9</t>
  </si>
  <si>
    <t>3.4.1.10</t>
  </si>
  <si>
    <t>3.4.2</t>
  </si>
  <si>
    <t>3.4.3</t>
  </si>
  <si>
    <t>3.4.3.1</t>
  </si>
  <si>
    <t>3.4.3.6</t>
  </si>
  <si>
    <t>3.4.3.3</t>
  </si>
  <si>
    <t>3.4.3.2</t>
  </si>
  <si>
    <t>3.4.3.4</t>
  </si>
  <si>
    <t>3.4.3.5</t>
  </si>
  <si>
    <t>3.4.3.7</t>
  </si>
  <si>
    <t>3.4.3.8</t>
  </si>
  <si>
    <t>3.4.3.9</t>
  </si>
  <si>
    <t>3.4.4</t>
  </si>
  <si>
    <t>3.4.5</t>
  </si>
  <si>
    <t>3.4.6</t>
  </si>
  <si>
    <t>3.4.4.1</t>
  </si>
  <si>
    <t>3.4.4.2</t>
  </si>
  <si>
    <t>3.4.4.3</t>
  </si>
  <si>
    <t>3.4.5.1</t>
  </si>
  <si>
    <t>3.4.5.2</t>
  </si>
  <si>
    <t>3.4.5.3</t>
  </si>
  <si>
    <t>3.4.5.4</t>
  </si>
  <si>
    <t>3.4.5.5</t>
  </si>
  <si>
    <t>3.4.5.6</t>
  </si>
  <si>
    <t>3.5.1</t>
  </si>
  <si>
    <t>3.5.2</t>
  </si>
  <si>
    <t>3.5.3</t>
  </si>
  <si>
    <t>3.5.4</t>
  </si>
  <si>
    <t>3.6.1</t>
  </si>
  <si>
    <t>3.6.2</t>
  </si>
  <si>
    <t>3.6.3</t>
  </si>
  <si>
    <t>3.7.1</t>
  </si>
  <si>
    <t>3.7.2</t>
  </si>
  <si>
    <t>3.7.3</t>
  </si>
  <si>
    <t>3.7.4</t>
  </si>
  <si>
    <t>3.7.5</t>
  </si>
  <si>
    <t>3.7.6</t>
  </si>
  <si>
    <t>3.7.7</t>
  </si>
  <si>
    <t>3.7.8</t>
  </si>
  <si>
    <t>3.7.9</t>
  </si>
  <si>
    <t>3.7.10</t>
  </si>
  <si>
    <t>3.8.1</t>
  </si>
  <si>
    <t>3.8.2</t>
  </si>
  <si>
    <t>3.8.3</t>
  </si>
  <si>
    <t>3.8.4</t>
  </si>
  <si>
    <t>3.8.5</t>
  </si>
  <si>
    <t>3.8.6</t>
  </si>
  <si>
    <t>3.2.9</t>
  </si>
  <si>
    <t>3.9.1</t>
  </si>
  <si>
    <t>3.9.1.1</t>
  </si>
  <si>
    <t>3.9.1.2</t>
  </si>
  <si>
    <t>3.9.1.3</t>
  </si>
  <si>
    <t>3.9.1.4</t>
  </si>
  <si>
    <t>3.9.2</t>
  </si>
  <si>
    <t>3.9.2.1</t>
  </si>
  <si>
    <t>3.9.2.2</t>
  </si>
  <si>
    <t>3.9.2.3</t>
  </si>
  <si>
    <t>3.9.3</t>
  </si>
  <si>
    <t>3.9.3.1</t>
  </si>
  <si>
    <t>3.9.3.2</t>
  </si>
  <si>
    <t>3.9.3.3</t>
  </si>
  <si>
    <t>3.9.4</t>
  </si>
  <si>
    <t>3.9.4.1</t>
  </si>
  <si>
    <t>3.9.4.2</t>
  </si>
  <si>
    <t>3.9.5</t>
  </si>
  <si>
    <t>3.9.6</t>
  </si>
  <si>
    <t>3.9.7</t>
  </si>
  <si>
    <t>3.9.8</t>
  </si>
  <si>
    <t>3.10.1</t>
  </si>
  <si>
    <t>3.10.2</t>
  </si>
  <si>
    <t>3.10.3</t>
  </si>
  <si>
    <t>3.10.4</t>
  </si>
  <si>
    <t>3.10.5</t>
  </si>
  <si>
    <t>3.10.6</t>
  </si>
  <si>
    <t>3.10.7</t>
  </si>
  <si>
    <t>3.10.8</t>
  </si>
  <si>
    <t>3.10.9</t>
  </si>
  <si>
    <t>3.10.10</t>
  </si>
  <si>
    <t>3.10.11</t>
  </si>
  <si>
    <t>3.10.12</t>
  </si>
  <si>
    <t>3.10.13</t>
  </si>
  <si>
    <t>3.10.14</t>
  </si>
  <si>
    <t>3.10.15</t>
  </si>
  <si>
    <t>3.10.16</t>
  </si>
  <si>
    <t>3.10.17</t>
  </si>
  <si>
    <t>3.11.1</t>
  </si>
  <si>
    <t>3.11.2</t>
  </si>
  <si>
    <t>3.11.3</t>
  </si>
  <si>
    <t>3.11.4</t>
  </si>
  <si>
    <t>3.11.5</t>
  </si>
  <si>
    <t>3.11.6</t>
  </si>
  <si>
    <t>3.11.7</t>
  </si>
  <si>
    <t>3.11.8</t>
  </si>
  <si>
    <t>3.11.9</t>
  </si>
  <si>
    <t>3.11.10</t>
  </si>
  <si>
    <t>3.11.11</t>
  </si>
  <si>
    <t>3.11.12</t>
  </si>
  <si>
    <t>3.11.13</t>
  </si>
  <si>
    <t>3.11.14</t>
  </si>
  <si>
    <t>3.11.15</t>
  </si>
  <si>
    <t>3.11.16</t>
  </si>
  <si>
    <t>3.11.17</t>
  </si>
  <si>
    <t>3.11.18</t>
  </si>
  <si>
    <t>3.11.19</t>
  </si>
  <si>
    <t>3.11.20</t>
  </si>
  <si>
    <t>4.2.1</t>
  </si>
  <si>
    <t>4.2.2</t>
  </si>
  <si>
    <t>4.2.3</t>
  </si>
  <si>
    <t>4.2.4</t>
  </si>
  <si>
    <t>4.2.5</t>
  </si>
  <si>
    <t>4.2.6</t>
  </si>
  <si>
    <t>4.2.7</t>
  </si>
  <si>
    <t>4.2.8</t>
  </si>
  <si>
    <t>4.2.9</t>
  </si>
  <si>
    <t>4.3.1</t>
  </si>
  <si>
    <t>4.3.2</t>
  </si>
  <si>
    <t>4.3.3</t>
  </si>
  <si>
    <t>4.4.1</t>
  </si>
  <si>
    <t>4.4.1.1</t>
  </si>
  <si>
    <t>4.4.1.2</t>
  </si>
  <si>
    <t>4.4.1.3</t>
  </si>
  <si>
    <t>4.4.1.4</t>
  </si>
  <si>
    <t>4.4.1.5</t>
  </si>
  <si>
    <t>4.4.1.6</t>
  </si>
  <si>
    <t>4.4.1.7</t>
  </si>
  <si>
    <t>4.4.1.8</t>
  </si>
  <si>
    <t>4.4.1.9</t>
  </si>
  <si>
    <t>4.4.1.10</t>
  </si>
  <si>
    <t>4.4.2</t>
  </si>
  <si>
    <t>4.4.3</t>
  </si>
  <si>
    <t>4.4.4</t>
  </si>
  <si>
    <t>4.4.5</t>
  </si>
  <si>
    <t>4.4.6</t>
  </si>
  <si>
    <t>4.4.3.1</t>
  </si>
  <si>
    <t>4.4.3.2</t>
  </si>
  <si>
    <t>4.4.3.3</t>
  </si>
  <si>
    <t>4.4.3.4</t>
  </si>
  <si>
    <t>4.4.3.5</t>
  </si>
  <si>
    <t>4.4.3.6</t>
  </si>
  <si>
    <t>4.4.3.7</t>
  </si>
  <si>
    <t>4.4.3.8</t>
  </si>
  <si>
    <t>4.4.3.9</t>
  </si>
  <si>
    <t>4.4.4.1</t>
  </si>
  <si>
    <t>4.4.4.2</t>
  </si>
  <si>
    <t>4.4.4.3</t>
  </si>
  <si>
    <t>4.4.5.1</t>
  </si>
  <si>
    <t>4.4.5.2</t>
  </si>
  <si>
    <t>4.4.5.3</t>
  </si>
  <si>
    <t>4.4.5.4</t>
  </si>
  <si>
    <t>4.4.5.5</t>
  </si>
  <si>
    <t>4.4.5.6</t>
  </si>
  <si>
    <t>4.5.1</t>
  </si>
  <si>
    <t>4.6.1</t>
  </si>
  <si>
    <t>4.6.2</t>
  </si>
  <si>
    <t>4.6.3</t>
  </si>
  <si>
    <t>4.7.1</t>
  </si>
  <si>
    <t>4.7.2</t>
  </si>
  <si>
    <t>4.7.3</t>
  </si>
  <si>
    <t>4.7.4</t>
  </si>
  <si>
    <t>4.7.5</t>
  </si>
  <si>
    <t>4.7.6</t>
  </si>
  <si>
    <t>4.7.7</t>
  </si>
  <si>
    <t>4.7.8</t>
  </si>
  <si>
    <t>4.7.9</t>
  </si>
  <si>
    <t>4.7.10</t>
  </si>
  <si>
    <t>4.8.1</t>
  </si>
  <si>
    <t>4.8.2</t>
  </si>
  <si>
    <t>4.8.3</t>
  </si>
  <si>
    <t>4.8.4</t>
  </si>
  <si>
    <t>4.8.5</t>
  </si>
  <si>
    <t>4.8.6</t>
  </si>
  <si>
    <t>4.9.1</t>
  </si>
  <si>
    <t>4.9.1.1</t>
  </si>
  <si>
    <t>4.9.1.2</t>
  </si>
  <si>
    <t>4.9.1.3</t>
  </si>
  <si>
    <t>4.9.1.4</t>
  </si>
  <si>
    <t>4.9.1.5</t>
  </si>
  <si>
    <t>4.9.2</t>
  </si>
  <si>
    <t>4.9.2.1</t>
  </si>
  <si>
    <t>4.9.2.2</t>
  </si>
  <si>
    <t>4.9.2.3</t>
  </si>
  <si>
    <t>4.9.2.4</t>
  </si>
  <si>
    <t>4.9.3</t>
  </si>
  <si>
    <t>4.9.3.1</t>
  </si>
  <si>
    <t>4.9.3.2</t>
  </si>
  <si>
    <t>4.9.3.3</t>
  </si>
  <si>
    <t>4.9.3.4</t>
  </si>
  <si>
    <t>4.9.4</t>
  </si>
  <si>
    <t>4.9.4.1</t>
  </si>
  <si>
    <t>4.9.4.2</t>
  </si>
  <si>
    <t>4.9.5</t>
  </si>
  <si>
    <t>4.9.5.1</t>
  </si>
  <si>
    <t>4.9.5.2</t>
  </si>
  <si>
    <t>4.9.5.3</t>
  </si>
  <si>
    <t>4.9.5.4</t>
  </si>
  <si>
    <t>4.9.5.5</t>
  </si>
  <si>
    <t>4.9.5.6</t>
  </si>
  <si>
    <t>4.10.1</t>
  </si>
  <si>
    <t>4.10.2</t>
  </si>
  <si>
    <t>4.10.3</t>
  </si>
  <si>
    <t>4.10.4</t>
  </si>
  <si>
    <t>4.10.5</t>
  </si>
  <si>
    <t>4.10.6</t>
  </si>
  <si>
    <t>4.10.7</t>
  </si>
  <si>
    <t>4.10.8</t>
  </si>
  <si>
    <t>4.10.9</t>
  </si>
  <si>
    <t>4.10.10</t>
  </si>
  <si>
    <t>4.10.11</t>
  </si>
  <si>
    <t>4.10.12</t>
  </si>
  <si>
    <t>4.10.13</t>
  </si>
  <si>
    <t>4.10.14</t>
  </si>
  <si>
    <t>4.11.1</t>
  </si>
  <si>
    <t>4.11.2</t>
  </si>
  <si>
    <t>4.11.3</t>
  </si>
  <si>
    <t>4.11.4</t>
  </si>
  <si>
    <t>4.11.5</t>
  </si>
  <si>
    <t>4.11.6</t>
  </si>
  <si>
    <t>4.11.7</t>
  </si>
  <si>
    <t>4.11.8</t>
  </si>
  <si>
    <t>4.11.9</t>
  </si>
  <si>
    <t>4.11.10</t>
  </si>
  <si>
    <t>4.11.11</t>
  </si>
  <si>
    <t>4.11.12</t>
  </si>
  <si>
    <t>4.11.13</t>
  </si>
  <si>
    <t>4.11.14</t>
  </si>
  <si>
    <t>4.11.15</t>
  </si>
  <si>
    <t>4.11.16</t>
  </si>
  <si>
    <t>4.11.17</t>
  </si>
  <si>
    <t>4.11.18</t>
  </si>
  <si>
    <t>4.11.19</t>
  </si>
  <si>
    <t>4.11.20</t>
  </si>
  <si>
    <t>4.11.21</t>
  </si>
  <si>
    <t>5.1.1</t>
  </si>
  <si>
    <t>5.1.2</t>
  </si>
  <si>
    <t>5.1.3</t>
  </si>
  <si>
    <t>5.1.4</t>
  </si>
  <si>
    <t>5.2.1</t>
  </si>
  <si>
    <t>5.2.2</t>
  </si>
  <si>
    <t>5.2.3</t>
  </si>
  <si>
    <t>5.2.4</t>
  </si>
  <si>
    <t>5.2.5</t>
  </si>
  <si>
    <t>5.2.6</t>
  </si>
  <si>
    <t>5.2.7</t>
  </si>
  <si>
    <t>5.2.8</t>
  </si>
  <si>
    <t>5.3.1</t>
  </si>
  <si>
    <t>5.3.2</t>
  </si>
  <si>
    <t>5.3.3</t>
  </si>
  <si>
    <t>5.4.1</t>
  </si>
  <si>
    <t>5.4.1.1</t>
  </si>
  <si>
    <t>5.4.1.2</t>
  </si>
  <si>
    <t>5.4.1.3</t>
  </si>
  <si>
    <t>5.4.1.4</t>
  </si>
  <si>
    <t>5.4.1.5</t>
  </si>
  <si>
    <t>5.4.1.6</t>
  </si>
  <si>
    <t>5.4.1.7</t>
  </si>
  <si>
    <t>5.4.1.8</t>
  </si>
  <si>
    <t>5.4.1.9</t>
  </si>
  <si>
    <t>5.4.1.10</t>
  </si>
  <si>
    <t>5.4.2</t>
  </si>
  <si>
    <t>5.4.3</t>
  </si>
  <si>
    <t>5.4.3.1</t>
  </si>
  <si>
    <t>5.9.3.1</t>
  </si>
  <si>
    <t>5.4.3.2</t>
  </si>
  <si>
    <t>5.4.3.3</t>
  </si>
  <si>
    <t>5.4.3.4</t>
  </si>
  <si>
    <t>5.4.3.5</t>
  </si>
  <si>
    <t>5.4.3.6</t>
  </si>
  <si>
    <t>5.4.3.7</t>
  </si>
  <si>
    <t>5.4.3.8</t>
  </si>
  <si>
    <t>5.4.3.9</t>
  </si>
  <si>
    <t>6.4.4</t>
  </si>
  <si>
    <t>5.4.4</t>
  </si>
  <si>
    <t>5.4.5</t>
  </si>
  <si>
    <t>5.4.6</t>
  </si>
  <si>
    <t>5.4.7</t>
  </si>
  <si>
    <t>5.4.4.1</t>
  </si>
  <si>
    <t>5.4.4.2</t>
  </si>
  <si>
    <t>5.4.4.3</t>
  </si>
  <si>
    <t>5.4.5.1</t>
  </si>
  <si>
    <t>5.4.5.2</t>
  </si>
  <si>
    <t>5.4.5.3</t>
  </si>
  <si>
    <t>5.4.5.4</t>
  </si>
  <si>
    <t>5.4.5.5</t>
  </si>
  <si>
    <t>5.4.5.6</t>
  </si>
  <si>
    <t>5.5.1</t>
  </si>
  <si>
    <t>5.5.2</t>
  </si>
  <si>
    <t>5.5.3</t>
  </si>
  <si>
    <t>5.5.4</t>
  </si>
  <si>
    <t>5.5.5</t>
  </si>
  <si>
    <t>5.6.1</t>
  </si>
  <si>
    <t>5.6.2</t>
  </si>
  <si>
    <t>5.6.3</t>
  </si>
  <si>
    <t>5.7.1</t>
  </si>
  <si>
    <t>5.7.2</t>
  </si>
  <si>
    <t>5.7.3</t>
  </si>
  <si>
    <t>5.7.4</t>
  </si>
  <si>
    <t>5.7.5</t>
  </si>
  <si>
    <t>5.7.6</t>
  </si>
  <si>
    <t>5.7.7</t>
  </si>
  <si>
    <t>5.7.8</t>
  </si>
  <si>
    <t>5.7.9</t>
  </si>
  <si>
    <t>5.7.10</t>
  </si>
  <si>
    <t>5.8.1</t>
  </si>
  <si>
    <t>5.8.2</t>
  </si>
  <si>
    <t>5.8.3</t>
  </si>
  <si>
    <t>5.8.4</t>
  </si>
  <si>
    <t>5.8.5</t>
  </si>
  <si>
    <t>5.8.6</t>
  </si>
  <si>
    <t>5.8.7</t>
  </si>
  <si>
    <t>5.8.8</t>
  </si>
  <si>
    <t>5.8.9</t>
  </si>
  <si>
    <t>5.8.10</t>
  </si>
  <si>
    <t>5.8.11</t>
  </si>
  <si>
    <t>5.8.12</t>
  </si>
  <si>
    <t>5.9.1</t>
  </si>
  <si>
    <t>5.9.1.1</t>
  </si>
  <si>
    <t>5.9.1.2</t>
  </si>
  <si>
    <t>5.9.1.3</t>
  </si>
  <si>
    <t>5.9.1.4</t>
  </si>
  <si>
    <t>5.9.1.5</t>
  </si>
  <si>
    <t>5.9.2</t>
  </si>
  <si>
    <t>5.9.2.1</t>
  </si>
  <si>
    <t>5.9.2.2</t>
  </si>
  <si>
    <t>5.9.2.3</t>
  </si>
  <si>
    <t>5.9.2.4</t>
  </si>
  <si>
    <t>5.9.3</t>
  </si>
  <si>
    <t>5.9.3.2</t>
  </si>
  <si>
    <t>5.9.3.3</t>
  </si>
  <si>
    <t>5.9.3.4</t>
  </si>
  <si>
    <t>5.9.4</t>
  </si>
  <si>
    <t>5.9.4.1</t>
  </si>
  <si>
    <t>5.9.4.2</t>
  </si>
  <si>
    <t>5.9.5</t>
  </si>
  <si>
    <t>5.9.5.1</t>
  </si>
  <si>
    <t>5.9.5.2</t>
  </si>
  <si>
    <t>5.9.6</t>
  </si>
  <si>
    <t>5.9.7</t>
  </si>
  <si>
    <t>5.9.8</t>
  </si>
  <si>
    <t>5.9.9</t>
  </si>
  <si>
    <t>5.10.1</t>
  </si>
  <si>
    <t>5.10.2</t>
  </si>
  <si>
    <t>5.10.3</t>
  </si>
  <si>
    <t>5.10.4</t>
  </si>
  <si>
    <t>5.10.5</t>
  </si>
  <si>
    <t>5.10.6</t>
  </si>
  <si>
    <t>5.10.7</t>
  </si>
  <si>
    <t>5.10.8</t>
  </si>
  <si>
    <t>5.10.9</t>
  </si>
  <si>
    <t>5.10.10</t>
  </si>
  <si>
    <t>5.10.11</t>
  </si>
  <si>
    <t>5.10.12</t>
  </si>
  <si>
    <t>5.10.13</t>
  </si>
  <si>
    <t>5.10.14</t>
  </si>
  <si>
    <t>5.10.15</t>
  </si>
  <si>
    <t>5.11.1</t>
  </si>
  <si>
    <t>5.11.2</t>
  </si>
  <si>
    <t>5.11.3</t>
  </si>
  <si>
    <t>5.11.4</t>
  </si>
  <si>
    <t>5.11.5</t>
  </si>
  <si>
    <t>5.11.6</t>
  </si>
  <si>
    <t>5.11.7</t>
  </si>
  <si>
    <t>5.11.8</t>
  </si>
  <si>
    <t>5.11.9</t>
  </si>
  <si>
    <t>5.11.10</t>
  </si>
  <si>
    <t>5.11.11</t>
  </si>
  <si>
    <t>5.11.12</t>
  </si>
  <si>
    <t>5.11.13</t>
  </si>
  <si>
    <t>5.11.14</t>
  </si>
  <si>
    <t>5.11.15</t>
  </si>
  <si>
    <t>5.11.16</t>
  </si>
  <si>
    <t>5.11.17</t>
  </si>
  <si>
    <t>5.11.18</t>
  </si>
  <si>
    <t>5.11.19</t>
  </si>
  <si>
    <t>5.11.20</t>
  </si>
  <si>
    <t>6.1.1</t>
  </si>
  <si>
    <t>6.1.2</t>
  </si>
  <si>
    <t>6.1.3</t>
  </si>
  <si>
    <t>6.1.4</t>
  </si>
  <si>
    <t>6.1.5</t>
  </si>
  <si>
    <t>6.2.1</t>
  </si>
  <si>
    <t>6.2.2</t>
  </si>
  <si>
    <t>6.2.3</t>
  </si>
  <si>
    <t>6.2.4</t>
  </si>
  <si>
    <t>6.2.5</t>
  </si>
  <si>
    <t>6.2.6</t>
  </si>
  <si>
    <t>6.2.7</t>
  </si>
  <si>
    <t>6.2.8</t>
  </si>
  <si>
    <t>6.2.9</t>
  </si>
  <si>
    <t>6.3.1</t>
  </si>
  <si>
    <t>6.3.2</t>
  </si>
  <si>
    <t>6.4.1</t>
  </si>
  <si>
    <t>6.4.1.1</t>
  </si>
  <si>
    <t>6.4.1.2</t>
  </si>
  <si>
    <t>6.4.1.3</t>
  </si>
  <si>
    <t>6.4.1.4</t>
  </si>
  <si>
    <t>6.4.1.5</t>
  </si>
  <si>
    <t>6.4.1.6</t>
  </si>
  <si>
    <t>6.4.1.7</t>
  </si>
  <si>
    <t>6.4.1.8</t>
  </si>
  <si>
    <t>6.4.1.9</t>
  </si>
  <si>
    <t>6.4.1.10</t>
  </si>
  <si>
    <t>6.4.2</t>
  </si>
  <si>
    <t>6.4.3</t>
  </si>
  <si>
    <t>6.4.3.1</t>
  </si>
  <si>
    <t>6.4.3.2</t>
  </si>
  <si>
    <t>6.4.3.3</t>
  </si>
  <si>
    <t>6.4.3.4</t>
  </si>
  <si>
    <t>6.4.3.5</t>
  </si>
  <si>
    <t>6.4.3.6</t>
  </si>
  <si>
    <t>6.4.3.7</t>
  </si>
  <si>
    <t>6.4.3.8</t>
  </si>
  <si>
    <t>6.4.3.9</t>
  </si>
  <si>
    <t>6.4.4.1</t>
  </si>
  <si>
    <t>6.4.4.2</t>
  </si>
  <si>
    <t>6.4.4.3</t>
  </si>
  <si>
    <t>6.4.5</t>
  </si>
  <si>
    <t>6.4.5.1</t>
  </si>
  <si>
    <t>6.4.5.2</t>
  </si>
  <si>
    <t>6.4.5.3</t>
  </si>
  <si>
    <t>6.4.5.4</t>
  </si>
  <si>
    <t>6.4.5.5</t>
  </si>
  <si>
    <t>6.4.5.6</t>
  </si>
  <si>
    <t>6.4.6</t>
  </si>
  <si>
    <t>6.5.1</t>
  </si>
  <si>
    <t>6.5.2</t>
  </si>
  <si>
    <t>6.5.3</t>
  </si>
  <si>
    <t>6.5.4</t>
  </si>
  <si>
    <t>6.6.1</t>
  </si>
  <si>
    <t>6.6.2</t>
  </si>
  <si>
    <t>6.6.3</t>
  </si>
  <si>
    <t>6.7.1</t>
  </si>
  <si>
    <t>6.7.2</t>
  </si>
  <si>
    <t>6.7.3</t>
  </si>
  <si>
    <t>6.7.4</t>
  </si>
  <si>
    <t>6.7.5</t>
  </si>
  <si>
    <t>6.7.6</t>
  </si>
  <si>
    <t>6.7.7</t>
  </si>
  <si>
    <t>6.7.8</t>
  </si>
  <si>
    <t>6.7.9</t>
  </si>
  <si>
    <t>6.7.10</t>
  </si>
  <si>
    <t>6.8.1</t>
  </si>
  <si>
    <t>6.8.2</t>
  </si>
  <si>
    <t>6.8.3</t>
  </si>
  <si>
    <t>6.8.4</t>
  </si>
  <si>
    <t>6.8.5</t>
  </si>
  <si>
    <t>6.8.6</t>
  </si>
  <si>
    <t>6.9.1</t>
  </si>
  <si>
    <t>6.9.1.1</t>
  </si>
  <si>
    <t>6.9.1.2</t>
  </si>
  <si>
    <t>6.9.1.3</t>
  </si>
  <si>
    <t>6.9.1.4</t>
  </si>
  <si>
    <t>6.9.2</t>
  </si>
  <si>
    <t>6.9.2.1</t>
  </si>
  <si>
    <t>6.9.2.2</t>
  </si>
  <si>
    <t>6.9.2.3</t>
  </si>
  <si>
    <t>6.9.3</t>
  </si>
  <si>
    <t>6.9.3.1</t>
  </si>
  <si>
    <t>6.9.3.2</t>
  </si>
  <si>
    <t>6.9.3.3</t>
  </si>
  <si>
    <t>6.9.3.4</t>
  </si>
  <si>
    <t>6.9.4</t>
  </si>
  <si>
    <t>6.9.4.1</t>
  </si>
  <si>
    <t>6.9.4.2</t>
  </si>
  <si>
    <t>6.9.5</t>
  </si>
  <si>
    <t>6.9.5.1</t>
  </si>
  <si>
    <t>6.9.5.2</t>
  </si>
  <si>
    <t>6.9.6</t>
  </si>
  <si>
    <t>6.9.7</t>
  </si>
  <si>
    <t>6.9.8</t>
  </si>
  <si>
    <t>6.9.9</t>
  </si>
  <si>
    <t>6.10.1</t>
  </si>
  <si>
    <t>6.10.2</t>
  </si>
  <si>
    <t>6.10.3</t>
  </si>
  <si>
    <t>6.10.4</t>
  </si>
  <si>
    <t>6.10.5</t>
  </si>
  <si>
    <t>6.10.6</t>
  </si>
  <si>
    <t>6.10.7</t>
  </si>
  <si>
    <t>6.10.8</t>
  </si>
  <si>
    <t>6.10.9</t>
  </si>
  <si>
    <t>6.10.10</t>
  </si>
  <si>
    <t>6.10.11</t>
  </si>
  <si>
    <t>6.10.12</t>
  </si>
  <si>
    <t>6.10.13</t>
  </si>
  <si>
    <t>6.10.14</t>
  </si>
  <si>
    <t>6.10.15</t>
  </si>
  <si>
    <t>6.10.16</t>
  </si>
  <si>
    <t>6.10.17</t>
  </si>
  <si>
    <t>6.11.1</t>
  </si>
  <si>
    <t>6.11.2</t>
  </si>
  <si>
    <t>6.11.3</t>
  </si>
  <si>
    <t>6.11.4</t>
  </si>
  <si>
    <t>6.11.5</t>
  </si>
  <si>
    <t>6.11.6</t>
  </si>
  <si>
    <t>6.11.7</t>
  </si>
  <si>
    <t>6.11.8</t>
  </si>
  <si>
    <t>6.11.9</t>
  </si>
  <si>
    <t>6.11.10</t>
  </si>
  <si>
    <t>6.11.11</t>
  </si>
  <si>
    <t>6.11.12</t>
  </si>
  <si>
    <t>6.11.13</t>
  </si>
  <si>
    <t>6.11.14</t>
  </si>
  <si>
    <t>6.11.15</t>
  </si>
  <si>
    <t>6.11.16</t>
  </si>
  <si>
    <t>6.11.17</t>
  </si>
  <si>
    <t>6.11.18</t>
  </si>
  <si>
    <t>6.11.19</t>
  </si>
  <si>
    <t>6.11.20</t>
  </si>
  <si>
    <t>7.1.1</t>
  </si>
  <si>
    <t>7.1.2</t>
  </si>
  <si>
    <t>7.1.3</t>
  </si>
  <si>
    <t>7.1.4</t>
  </si>
  <si>
    <t>7.2.1</t>
  </si>
  <si>
    <t>7.2.2</t>
  </si>
  <si>
    <t>7.2.3</t>
  </si>
  <si>
    <t>7.2.4</t>
  </si>
  <si>
    <t>7.2.5</t>
  </si>
  <si>
    <t>7.2.6</t>
  </si>
  <si>
    <t>7.2.7</t>
  </si>
  <si>
    <t>7.3.1</t>
  </si>
  <si>
    <t>7.3.2</t>
  </si>
  <si>
    <t>7.4.1</t>
  </si>
  <si>
    <t>7.4.1.1</t>
  </si>
  <si>
    <t>7.4.1.2</t>
  </si>
  <si>
    <t>7.4.1.3</t>
  </si>
  <si>
    <t>7.4.1.4</t>
  </si>
  <si>
    <t>7.4.1.5</t>
  </si>
  <si>
    <t>7.4.1.6</t>
  </si>
  <si>
    <t>7.4.1.7</t>
  </si>
  <si>
    <t>7.4.1.8</t>
  </si>
  <si>
    <t>7.4.1.9</t>
  </si>
  <si>
    <t>7.4.1.10</t>
  </si>
  <si>
    <t>7.4.2</t>
  </si>
  <si>
    <t>7.4.3</t>
  </si>
  <si>
    <t>7.4.3.1</t>
  </si>
  <si>
    <t>7.4.3.2</t>
  </si>
  <si>
    <t>7.4.3.3</t>
  </si>
  <si>
    <t>7.4.3.4</t>
  </si>
  <si>
    <t>7.4.3.5</t>
  </si>
  <si>
    <t>7.4.3.6</t>
  </si>
  <si>
    <t>7.4.3.7</t>
  </si>
  <si>
    <t>7.4.3.8</t>
  </si>
  <si>
    <t>7.4.3.9</t>
  </si>
  <si>
    <t>7.4.4</t>
  </si>
  <si>
    <t>7.4.4.1</t>
  </si>
  <si>
    <t>7.4.4.2</t>
  </si>
  <si>
    <t>7.4.4.3</t>
  </si>
  <si>
    <t>7.4.5</t>
  </si>
  <si>
    <t>7.4.5.1</t>
  </si>
  <si>
    <t>7.4.5.6</t>
  </si>
  <si>
    <t>7.4.5.2</t>
  </si>
  <si>
    <t>7.4.5.3</t>
  </si>
  <si>
    <t>7.4.5.4</t>
  </si>
  <si>
    <t>7.4.5.5</t>
  </si>
  <si>
    <t>7.5.1</t>
  </si>
  <si>
    <t>7.5.2</t>
  </si>
  <si>
    <t>7.5.3</t>
  </si>
  <si>
    <t>7.5.4</t>
  </si>
  <si>
    <t>7.6.1</t>
  </si>
  <si>
    <t>7.6.2</t>
  </si>
  <si>
    <t>7.6.3</t>
  </si>
  <si>
    <t>7.7.1</t>
  </si>
  <si>
    <t>7.7.2</t>
  </si>
  <si>
    <t>7.7.3</t>
  </si>
  <si>
    <t>7.7.4</t>
  </si>
  <si>
    <t>7.7.5</t>
  </si>
  <si>
    <t>7.7.6</t>
  </si>
  <si>
    <t>7.7.7</t>
  </si>
  <si>
    <t>7.7.8</t>
  </si>
  <si>
    <t>7.7.9</t>
  </si>
  <si>
    <t>7.7.10</t>
  </si>
  <si>
    <t>7.8.1</t>
  </si>
  <si>
    <t>7.8.2</t>
  </si>
  <si>
    <t>7.8.3</t>
  </si>
  <si>
    <t>7.8.4</t>
  </si>
  <si>
    <t>7.8.5</t>
  </si>
  <si>
    <t>7.8.6</t>
  </si>
  <si>
    <t>7.9.1</t>
  </si>
  <si>
    <t>7.9.1.1</t>
  </si>
  <si>
    <t>7.9.1.2</t>
  </si>
  <si>
    <t>7.9.1.3</t>
  </si>
  <si>
    <t>7.9.1.4</t>
  </si>
  <si>
    <t>7.9.1.5</t>
  </si>
  <si>
    <t>7.9.2</t>
  </si>
  <si>
    <t>7.9.2.1</t>
  </si>
  <si>
    <t>7.9.2.2</t>
  </si>
  <si>
    <t>7.9.2.3</t>
  </si>
  <si>
    <t>7.9.3</t>
  </si>
  <si>
    <t>7.9.3.1</t>
  </si>
  <si>
    <t>7.9.3.2</t>
  </si>
  <si>
    <t>7.9.4</t>
  </si>
  <si>
    <t>7.9.4.1</t>
  </si>
  <si>
    <t>7.9.5</t>
  </si>
  <si>
    <t>7.9.6</t>
  </si>
  <si>
    <t>7.9.7</t>
  </si>
  <si>
    <t>7.9.8</t>
  </si>
  <si>
    <t>7.10.1</t>
  </si>
  <si>
    <t>7.10.2</t>
  </si>
  <si>
    <t>7.10.3</t>
  </si>
  <si>
    <t>7.10.4</t>
  </si>
  <si>
    <t>7.10.5</t>
  </si>
  <si>
    <t>7.10.6</t>
  </si>
  <si>
    <t>7.10.7</t>
  </si>
  <si>
    <t>7.10.8</t>
  </si>
  <si>
    <t>7.10.9</t>
  </si>
  <si>
    <t>7.10.10</t>
  </si>
  <si>
    <t>7.10.11</t>
  </si>
  <si>
    <t>7.11.1</t>
  </si>
  <si>
    <t>7.11.2</t>
  </si>
  <si>
    <t>7.11.3</t>
  </si>
  <si>
    <t>7.11.4</t>
  </si>
  <si>
    <t>7.11.5</t>
  </si>
  <si>
    <t>7.11.6</t>
  </si>
  <si>
    <t>7.11.7</t>
  </si>
  <si>
    <t>7.11.8</t>
  </si>
  <si>
    <t>7.11.9</t>
  </si>
  <si>
    <t>7.11.10</t>
  </si>
  <si>
    <t>7.11.11</t>
  </si>
  <si>
    <t>7.11.12</t>
  </si>
  <si>
    <t>7.11.13</t>
  </si>
  <si>
    <t>7.11.14</t>
  </si>
  <si>
    <t>7.11.15</t>
  </si>
  <si>
    <t>7.11.16</t>
  </si>
  <si>
    <t>7.11.17</t>
  </si>
  <si>
    <t>7.11.18</t>
  </si>
  <si>
    <t>7.11.19</t>
  </si>
  <si>
    <t>7.11.20</t>
  </si>
  <si>
    <t>8.2.4</t>
  </si>
  <si>
    <t>8.2.5</t>
  </si>
  <si>
    <t>8.2.6</t>
  </si>
  <si>
    <t>8.2.7</t>
  </si>
  <si>
    <t>8.4.1.1</t>
  </si>
  <si>
    <t>8.4.1.2</t>
  </si>
  <si>
    <t>8.4.1.3</t>
  </si>
  <si>
    <t>8.4.1.4</t>
  </si>
  <si>
    <t>8.4.1.5</t>
  </si>
  <si>
    <t>8.4.1.6</t>
  </si>
  <si>
    <t>8.4.1.7</t>
  </si>
  <si>
    <t>8.4.1.8</t>
  </si>
  <si>
    <t>8.4.1.9</t>
  </si>
  <si>
    <t>8.4.1.10</t>
  </si>
  <si>
    <t>8.4.3</t>
  </si>
  <si>
    <t>8.4.3.1</t>
  </si>
  <si>
    <t>8.9.3.2</t>
  </si>
  <si>
    <t>8.4.3.2</t>
  </si>
  <si>
    <t>8.4.3.3</t>
  </si>
  <si>
    <t>8.4.3.4</t>
  </si>
  <si>
    <t>8.4.3.5</t>
  </si>
  <si>
    <t>8.4.3.6</t>
  </si>
  <si>
    <t>8.4.3.7</t>
  </si>
  <si>
    <t>8.4.3.8</t>
  </si>
  <si>
    <t>8.4.3.9</t>
  </si>
  <si>
    <t>8.4.4</t>
  </si>
  <si>
    <t>8.4.5</t>
  </si>
  <si>
    <t>8.4.6</t>
  </si>
  <si>
    <t>8.4.4.1</t>
  </si>
  <si>
    <t>8.4.4.2</t>
  </si>
  <si>
    <t>8.4.4.3</t>
  </si>
  <si>
    <t>8.4.5.1</t>
  </si>
  <si>
    <t>8.4.5.2</t>
  </si>
  <si>
    <t>8.4.5.3</t>
  </si>
  <si>
    <t>8.4.5.4</t>
  </si>
  <si>
    <t>8.4.5.5</t>
  </si>
  <si>
    <t>8.4.5.6</t>
  </si>
  <si>
    <t>8.5.3</t>
  </si>
  <si>
    <t>8.5.4</t>
  </si>
  <si>
    <t>8.6.3</t>
  </si>
  <si>
    <t>8.7.1</t>
  </si>
  <si>
    <t>8.7.2</t>
  </si>
  <si>
    <t>8.7.3</t>
  </si>
  <si>
    <t>8.7.4</t>
  </si>
  <si>
    <t>8.7.5</t>
  </si>
  <si>
    <t>8.7.6</t>
  </si>
  <si>
    <t>8.7.7</t>
  </si>
  <si>
    <t>8.7.8</t>
  </si>
  <si>
    <t>8.7.9</t>
  </si>
  <si>
    <t>8.7.10</t>
  </si>
  <si>
    <t>8.8.1</t>
  </si>
  <si>
    <t>8.8.2</t>
  </si>
  <si>
    <t>8.8.3</t>
  </si>
  <si>
    <t>8.8.4</t>
  </si>
  <si>
    <t>8.8.5</t>
  </si>
  <si>
    <t>8.8.6</t>
  </si>
  <si>
    <t>8.9.1</t>
  </si>
  <si>
    <t>8.9.1.1</t>
  </si>
  <si>
    <t>8.9.1.2</t>
  </si>
  <si>
    <t>8.9.1.3</t>
  </si>
  <si>
    <t>8.9.1.4</t>
  </si>
  <si>
    <t>8.9.1.5</t>
  </si>
  <si>
    <t>8.9.2</t>
  </si>
  <si>
    <t>8.9.2.1</t>
  </si>
  <si>
    <t>8.9.2.2</t>
  </si>
  <si>
    <t>8.9.2.3</t>
  </si>
  <si>
    <t>8.9.3</t>
  </si>
  <si>
    <t>8.9.3.1</t>
  </si>
  <si>
    <t>8.9.4</t>
  </si>
  <si>
    <t>8.9.4.1</t>
  </si>
  <si>
    <t>8.9.5</t>
  </si>
  <si>
    <t>8.9.6</t>
  </si>
  <si>
    <t>8.9.7</t>
  </si>
  <si>
    <t>8.9.8</t>
  </si>
  <si>
    <t>8.10.1</t>
  </si>
  <si>
    <t>8.10.2</t>
  </si>
  <si>
    <t>8.10.3</t>
  </si>
  <si>
    <t>8.10.4</t>
  </si>
  <si>
    <t>8.10.5</t>
  </si>
  <si>
    <t>8.10.6</t>
  </si>
  <si>
    <t>8.10.7</t>
  </si>
  <si>
    <t>8.10.8</t>
  </si>
  <si>
    <t>8.10.9</t>
  </si>
  <si>
    <t>8.10.10</t>
  </si>
  <si>
    <t>8.10.11</t>
  </si>
  <si>
    <t>8.11.1</t>
  </si>
  <si>
    <t>8.11.2</t>
  </si>
  <si>
    <t>8.11.3</t>
  </si>
  <si>
    <t>8.11.4</t>
  </si>
  <si>
    <t>8.11.5</t>
  </si>
  <si>
    <t>8.11.6</t>
  </si>
  <si>
    <t>8.11.7</t>
  </si>
  <si>
    <t>8.11.8</t>
  </si>
  <si>
    <t>8.11.9</t>
  </si>
  <si>
    <t>8.11.10</t>
  </si>
  <si>
    <t>8.11.11</t>
  </si>
  <si>
    <t>8.11.12</t>
  </si>
  <si>
    <t>8.11.13</t>
  </si>
  <si>
    <t>8.11.14</t>
  </si>
  <si>
    <t>8.11.15</t>
  </si>
  <si>
    <t>8.11.16</t>
  </si>
  <si>
    <t>8.11.17</t>
  </si>
  <si>
    <t>8.11.18</t>
  </si>
  <si>
    <t>8.11.19</t>
  </si>
  <si>
    <t>8.11.20</t>
  </si>
  <si>
    <t>9.6.1</t>
  </si>
  <si>
    <t>9.6.2</t>
  </si>
  <si>
    <t>9.6.3</t>
  </si>
  <si>
    <t>9.6.4</t>
  </si>
  <si>
    <t>9.7.1</t>
  </si>
  <si>
    <t>9.7.2</t>
  </si>
  <si>
    <t>9.7.3</t>
  </si>
  <si>
    <t>9.7.4</t>
  </si>
  <si>
    <t>9.7.5</t>
  </si>
  <si>
    <t>9.8.1</t>
  </si>
  <si>
    <t>9.8.2</t>
  </si>
  <si>
    <t>9.8.3</t>
  </si>
  <si>
    <t>9.8.4</t>
  </si>
  <si>
    <t>9.8.5</t>
  </si>
  <si>
    <t>9.9.1</t>
  </si>
  <si>
    <t>9.9.2</t>
  </si>
  <si>
    <t>9.10.1</t>
  </si>
  <si>
    <t>9.10.2</t>
  </si>
  <si>
    <t>9.10.3</t>
  </si>
  <si>
    <t>9.10.4</t>
  </si>
  <si>
    <t>9.10.5</t>
  </si>
  <si>
    <t>9.11.1</t>
  </si>
  <si>
    <t>9.11.2</t>
  </si>
  <si>
    <t>9.11.3</t>
  </si>
  <si>
    <t>9.11.4</t>
  </si>
  <si>
    <t>9.11.5</t>
  </si>
  <si>
    <t>9.12.1</t>
  </si>
  <si>
    <t>9.12.2</t>
  </si>
  <si>
    <t>9.12.3</t>
  </si>
  <si>
    <t>9.12.4</t>
  </si>
  <si>
    <t>9.12.5</t>
  </si>
  <si>
    <t>9.13.1</t>
  </si>
  <si>
    <t>9.13.2</t>
  </si>
  <si>
    <t>9.13.3</t>
  </si>
  <si>
    <t>9.13.4</t>
  </si>
  <si>
    <t>9.13.5</t>
  </si>
  <si>
    <t>9.14.1</t>
  </si>
  <si>
    <t>9.14.2</t>
  </si>
  <si>
    <t>9.14.3</t>
  </si>
  <si>
    <t>9.15.1</t>
  </si>
  <si>
    <t>9.15.2</t>
  </si>
  <si>
    <t>9.15.3</t>
  </si>
  <si>
    <t>9.15.4</t>
  </si>
  <si>
    <t>9.16.1</t>
  </si>
  <si>
    <t>9.16.2</t>
  </si>
  <si>
    <t>9.16.3</t>
  </si>
  <si>
    <t>9.16.4</t>
  </si>
  <si>
    <t>9.16.5</t>
  </si>
  <si>
    <t>9.17.1</t>
  </si>
  <si>
    <t>9.17.2</t>
  </si>
  <si>
    <t>9.17.3</t>
  </si>
  <si>
    <t>9.17.4</t>
  </si>
  <si>
    <t>9.18.1</t>
  </si>
  <si>
    <t>9.18.2</t>
  </si>
  <si>
    <t>9.18.3</t>
  </si>
  <si>
    <t>9.18.4</t>
  </si>
  <si>
    <t>9.18.5</t>
  </si>
  <si>
    <t>9.19.1</t>
  </si>
  <si>
    <t>9.19.2</t>
  </si>
  <si>
    <t>9.20.1</t>
  </si>
  <si>
    <t>9.20.2</t>
  </si>
  <si>
    <t>9.20.3</t>
  </si>
  <si>
    <t>9.20.4</t>
  </si>
  <si>
    <t>9.21.1</t>
  </si>
  <si>
    <t>9.21.2</t>
  </si>
  <si>
    <t>9.21.3</t>
  </si>
  <si>
    <t>9.21.4</t>
  </si>
  <si>
    <t>9.21.5</t>
  </si>
  <si>
    <t>9.22.1</t>
  </si>
  <si>
    <t>9.22.2</t>
  </si>
  <si>
    <t>9.22.3</t>
  </si>
  <si>
    <t>9.22.4</t>
  </si>
  <si>
    <t>9.22.5</t>
  </si>
  <si>
    <t>9.23.1</t>
  </si>
  <si>
    <t>9.24.1</t>
  </si>
  <si>
    <t>9.24.2</t>
  </si>
  <si>
    <t>9.24.3</t>
  </si>
  <si>
    <t>9.24.4</t>
  </si>
  <si>
    <t>9.24.5</t>
  </si>
  <si>
    <t>9.25.1</t>
  </si>
  <si>
    <t>9.25.2</t>
  </si>
  <si>
    <t>9.25.3</t>
  </si>
  <si>
    <t>11.1.1</t>
  </si>
  <si>
    <t>11.1.2</t>
  </si>
  <si>
    <t>11.1.3</t>
  </si>
  <si>
    <t>11.1.4</t>
  </si>
  <si>
    <t>11.1.5</t>
  </si>
  <si>
    <t>11.1.6</t>
  </si>
  <si>
    <t>11.1.7</t>
  </si>
  <si>
    <t>11.1.8</t>
  </si>
  <si>
    <t>11.1.9</t>
  </si>
  <si>
    <t>11.1.10</t>
  </si>
  <si>
    <t>11.1.11</t>
  </si>
  <si>
    <t>11.1.12</t>
  </si>
  <si>
    <t>11.1.13</t>
  </si>
  <si>
    <t>11.1.14</t>
  </si>
  <si>
    <t>11.1.15</t>
  </si>
  <si>
    <t>11.1.16</t>
  </si>
  <si>
    <t>11.1.17</t>
  </si>
  <si>
    <t>11.1.18</t>
  </si>
  <si>
    <t>11.1.19</t>
  </si>
  <si>
    <t>11.2.1</t>
  </si>
  <si>
    <t>11.2.2</t>
  </si>
  <si>
    <t>11.2.3</t>
  </si>
  <si>
    <t>11.2.4</t>
  </si>
  <si>
    <t>11.2.5</t>
  </si>
  <si>
    <t>11.2.6</t>
  </si>
  <si>
    <t>11.2.7</t>
  </si>
  <si>
    <t>11.2.8</t>
  </si>
  <si>
    <t>11.2.9</t>
  </si>
  <si>
    <t>11.2.10</t>
  </si>
  <si>
    <t>11.2.11</t>
  </si>
  <si>
    <t>11.2.12</t>
  </si>
  <si>
    <t>11.2.13</t>
  </si>
  <si>
    <t>11.2.14</t>
  </si>
  <si>
    <t>11.2.15</t>
  </si>
  <si>
    <t>11.3.1</t>
  </si>
  <si>
    <t>11.4.1</t>
  </si>
  <si>
    <t>11.4.2</t>
  </si>
  <si>
    <t>11.4.3</t>
  </si>
  <si>
    <t>11.4.4</t>
  </si>
  <si>
    <t>11.5.1</t>
  </si>
  <si>
    <t>11.5.2</t>
  </si>
  <si>
    <t>11.5.3</t>
  </si>
  <si>
    <t>11.5.4</t>
  </si>
  <si>
    <t>14.10</t>
  </si>
  <si>
    <t>14.11</t>
  </si>
  <si>
    <t>14.12</t>
  </si>
  <si>
    <t>14.13</t>
  </si>
  <si>
    <t>14.14</t>
  </si>
  <si>
    <t>20.4.1</t>
  </si>
  <si>
    <t>20.4.1.1</t>
  </si>
  <si>
    <t>16.1</t>
  </si>
  <si>
    <t>16.2</t>
  </si>
  <si>
    <t>16.3</t>
  </si>
  <si>
    <t>16.4</t>
  </si>
  <si>
    <t>16.5</t>
  </si>
  <si>
    <t>16.6</t>
  </si>
  <si>
    <t>16.7</t>
  </si>
  <si>
    <t>16.8</t>
  </si>
  <si>
    <t>16.9</t>
  </si>
  <si>
    <t>16.10</t>
  </si>
  <si>
    <t>16.11</t>
  </si>
  <si>
    <t>17.1</t>
  </si>
  <si>
    <t>17.2</t>
  </si>
  <si>
    <t>17.3</t>
  </si>
  <si>
    <t>17.4</t>
  </si>
  <si>
    <t>17.5</t>
  </si>
  <si>
    <t>17.6</t>
  </si>
  <si>
    <t>17.7</t>
  </si>
  <si>
    <t>17.8</t>
  </si>
  <si>
    <t>17.9</t>
  </si>
  <si>
    <t>17.10</t>
  </si>
  <si>
    <t>17.11</t>
  </si>
  <si>
    <t>18.1</t>
  </si>
  <si>
    <t>18.2</t>
  </si>
  <si>
    <t>16.4.1.1</t>
  </si>
  <si>
    <t>16.4.1</t>
  </si>
  <si>
    <t>16.4.1.2</t>
  </si>
  <si>
    <t>16.4.1.3</t>
  </si>
  <si>
    <t>16.4.1.4</t>
  </si>
  <si>
    <t>16.4.1.5</t>
  </si>
  <si>
    <t>16.4.1.6</t>
  </si>
  <si>
    <t>16.4.1.7</t>
  </si>
  <si>
    <t>16.4.1.8</t>
  </si>
  <si>
    <t>16.4.1.9</t>
  </si>
  <si>
    <t>16.4.2</t>
  </si>
  <si>
    <t>16.4.3</t>
  </si>
  <si>
    <t>16.4.3.1</t>
  </si>
  <si>
    <t>16.9.3.2</t>
  </si>
  <si>
    <t>16.4.3.2</t>
  </si>
  <si>
    <t>16.4.3.3</t>
  </si>
  <si>
    <t>16.4.3.4</t>
  </si>
  <si>
    <t>16.4.3.5</t>
  </si>
  <si>
    <t>16.4.3.6</t>
  </si>
  <si>
    <t>16.4.3.7</t>
  </si>
  <si>
    <t>16.4.3.8</t>
  </si>
  <si>
    <t>16.4.3.9</t>
  </si>
  <si>
    <t>16.3.1</t>
  </si>
  <si>
    <t>16.3.2</t>
  </si>
  <si>
    <t>16.4.4</t>
  </si>
  <si>
    <t>16.4.5</t>
  </si>
  <si>
    <t>18.3</t>
  </si>
  <si>
    <t>18.4</t>
  </si>
  <si>
    <t>18.5</t>
  </si>
  <si>
    <t>18.6</t>
  </si>
  <si>
    <t>18.7</t>
  </si>
  <si>
    <t>18.8</t>
  </si>
  <si>
    <t>18.9</t>
  </si>
  <si>
    <t>18.10</t>
  </si>
  <si>
    <t>18.11</t>
  </si>
  <si>
    <t>19.1</t>
  </si>
  <si>
    <t>19.2</t>
  </si>
  <si>
    <t>19.3</t>
  </si>
  <si>
    <t>19.4</t>
  </si>
  <si>
    <t>19.5</t>
  </si>
  <si>
    <t>19.6</t>
  </si>
  <si>
    <t>19.7</t>
  </si>
  <si>
    <t>19.8</t>
  </si>
  <si>
    <t>19.9</t>
  </si>
  <si>
    <t>19.10</t>
  </si>
  <si>
    <t>19.11</t>
  </si>
  <si>
    <t>20.1</t>
  </si>
  <si>
    <t>20.2</t>
  </si>
  <si>
    <t>20.3</t>
  </si>
  <si>
    <t>20.4</t>
  </si>
  <si>
    <t>20.5</t>
  </si>
  <si>
    <t>20.6</t>
  </si>
  <si>
    <t>20.7</t>
  </si>
  <si>
    <t>20.8</t>
  </si>
  <si>
    <t>20.9</t>
  </si>
  <si>
    <t>20.10</t>
  </si>
  <si>
    <t>20.11</t>
  </si>
  <si>
    <t>14.1.1</t>
  </si>
  <si>
    <t>14.1.2</t>
  </si>
  <si>
    <t>14.1.3</t>
  </si>
  <si>
    <t>14.2.1</t>
  </si>
  <si>
    <t>14.3.1</t>
  </si>
  <si>
    <t>14.3.2</t>
  </si>
  <si>
    <t>14.4.1</t>
  </si>
  <si>
    <t>14.4.2</t>
  </si>
  <si>
    <t>14.4.3</t>
  </si>
  <si>
    <t>14.4.4</t>
  </si>
  <si>
    <t>14.4.5</t>
  </si>
  <si>
    <t>14.5.1</t>
  </si>
  <si>
    <t>14.5.2</t>
  </si>
  <si>
    <t>14.5.3</t>
  </si>
  <si>
    <t>14.5.4</t>
  </si>
  <si>
    <t>14.5.5</t>
  </si>
  <si>
    <t>14.5.6</t>
  </si>
  <si>
    <t>14.6.1</t>
  </si>
  <si>
    <t>14.6.2</t>
  </si>
  <si>
    <t>14.6.3</t>
  </si>
  <si>
    <t>14.6.4</t>
  </si>
  <si>
    <t>14.6.5</t>
  </si>
  <si>
    <t>14.7.1</t>
  </si>
  <si>
    <t>14.7.1.1</t>
  </si>
  <si>
    <t>14.7.1.2</t>
  </si>
  <si>
    <t>14.7.1.3</t>
  </si>
  <si>
    <t>14.7.1.4</t>
  </si>
  <si>
    <t>14.7.1.5</t>
  </si>
  <si>
    <t>14.7.1.6</t>
  </si>
  <si>
    <t>14.7.2</t>
  </si>
  <si>
    <t>14.7.2.1</t>
  </si>
  <si>
    <t>14.7.2.2</t>
  </si>
  <si>
    <t>14.7.2.3</t>
  </si>
  <si>
    <t>14.7.3</t>
  </si>
  <si>
    <t>14.7.3.1</t>
  </si>
  <si>
    <t>14.7.3.2</t>
  </si>
  <si>
    <t>14.7.3.3</t>
  </si>
  <si>
    <t>14.7.4</t>
  </si>
  <si>
    <t>14.7.4.1</t>
  </si>
  <si>
    <t>14.7.5</t>
  </si>
  <si>
    <t>14.7.5.1</t>
  </si>
  <si>
    <t>14.7.5.2</t>
  </si>
  <si>
    <t>14.7.6</t>
  </si>
  <si>
    <t>14.7.6.1</t>
  </si>
  <si>
    <t>14.7.6.2</t>
  </si>
  <si>
    <t>14.8.1</t>
  </si>
  <si>
    <t>14.8.1.1</t>
  </si>
  <si>
    <t>14.8.1.2</t>
  </si>
  <si>
    <t>14.8.1.3</t>
  </si>
  <si>
    <t>14.8.1.4</t>
  </si>
  <si>
    <t>14.8.1.5</t>
  </si>
  <si>
    <t>14.8.1.6</t>
  </si>
  <si>
    <t>14.8.1.7</t>
  </si>
  <si>
    <t>14.8.2</t>
  </si>
  <si>
    <t>14.8.2.1</t>
  </si>
  <si>
    <t>14.8.2.2</t>
  </si>
  <si>
    <t>14.8.2.3</t>
  </si>
  <si>
    <t>14.8.2.4</t>
  </si>
  <si>
    <t>14.8.2.5</t>
  </si>
  <si>
    <t>14.8.2.6</t>
  </si>
  <si>
    <t>14.8.2.7</t>
  </si>
  <si>
    <t>14.8.3</t>
  </si>
  <si>
    <t>14.8.3.1</t>
  </si>
  <si>
    <t>14.8.3.2</t>
  </si>
  <si>
    <t>14.8.3.3</t>
  </si>
  <si>
    <t>14.8.3.4</t>
  </si>
  <si>
    <t>14.8.3.5</t>
  </si>
  <si>
    <t>14.8.3.6</t>
  </si>
  <si>
    <t>14.8.4</t>
  </si>
  <si>
    <t>14.8.5</t>
  </si>
  <si>
    <t>14.8.5.1</t>
  </si>
  <si>
    <t>14.8.5.2</t>
  </si>
  <si>
    <t>14.8.5.3</t>
  </si>
  <si>
    <t>14.8.5.4</t>
  </si>
  <si>
    <t>14.8.5.5</t>
  </si>
  <si>
    <t>14.8.5.6</t>
  </si>
  <si>
    <t>14.8.6</t>
  </si>
  <si>
    <t>14.9.1</t>
  </si>
  <si>
    <t>14.9.2</t>
  </si>
  <si>
    <t>14.9.3</t>
  </si>
  <si>
    <t>14.9.4</t>
  </si>
  <si>
    <t>14.9.5</t>
  </si>
  <si>
    <t>14.10.1</t>
  </si>
  <si>
    <t>14.10.2</t>
  </si>
  <si>
    <t>14.10.3</t>
  </si>
  <si>
    <t>14.11.1</t>
  </si>
  <si>
    <t>14.11.2</t>
  </si>
  <si>
    <t>14.11.3</t>
  </si>
  <si>
    <t>14.12.1</t>
  </si>
  <si>
    <t>14.12.1.1</t>
  </si>
  <si>
    <t>14.12.1.2</t>
  </si>
  <si>
    <t>14.12.1.3</t>
  </si>
  <si>
    <t>14.12.1.4</t>
  </si>
  <si>
    <t>14.12.2</t>
  </si>
  <si>
    <t>14.12.2.1</t>
  </si>
  <si>
    <t>14.12.2.2</t>
  </si>
  <si>
    <t>14.12.3</t>
  </si>
  <si>
    <t>14.12.3.1</t>
  </si>
  <si>
    <t>14.12.3.2</t>
  </si>
  <si>
    <t>14.12.3.3</t>
  </si>
  <si>
    <t>14.12.3.4</t>
  </si>
  <si>
    <t>14.12.4</t>
  </si>
  <si>
    <t>14.12.4.1</t>
  </si>
  <si>
    <t>14.12.4.2</t>
  </si>
  <si>
    <t>14.12.4.3</t>
  </si>
  <si>
    <t>14.12.4.4</t>
  </si>
  <si>
    <t>14.12.4.5</t>
  </si>
  <si>
    <t>14.12.4.6</t>
  </si>
  <si>
    <t>14.13.1</t>
  </si>
  <si>
    <t>14.13.2</t>
  </si>
  <si>
    <t>14.13.3</t>
  </si>
  <si>
    <t>14.13.4</t>
  </si>
  <si>
    <t>14.13.5</t>
  </si>
  <si>
    <t>14.13.6</t>
  </si>
  <si>
    <t>14.13.7</t>
  </si>
  <si>
    <t>14.13.8</t>
  </si>
  <si>
    <t>14.13.9</t>
  </si>
  <si>
    <t>14.14.1</t>
  </si>
  <si>
    <t>14.14.2</t>
  </si>
  <si>
    <t>14.14.3</t>
  </si>
  <si>
    <t>14.14.4</t>
  </si>
  <si>
    <t>14.14.5</t>
  </si>
  <si>
    <t>14.14.6</t>
  </si>
  <si>
    <t>14.14.7</t>
  </si>
  <si>
    <t>14.14.8</t>
  </si>
  <si>
    <t>14.14.9</t>
  </si>
  <si>
    <t>14.14.10</t>
  </si>
  <si>
    <t>14.14.11</t>
  </si>
  <si>
    <t>14.14.12</t>
  </si>
  <si>
    <t>14.14.13</t>
  </si>
  <si>
    <t>14.14.14</t>
  </si>
  <si>
    <t>14.14.15</t>
  </si>
  <si>
    <t>14.14.16</t>
  </si>
  <si>
    <t>14.14.17</t>
  </si>
  <si>
    <t>14.14.18</t>
  </si>
  <si>
    <t>14.14.19</t>
  </si>
  <si>
    <t>15.1.1</t>
  </si>
  <si>
    <t>16.1.1</t>
  </si>
  <si>
    <t>16.1.2</t>
  </si>
  <si>
    <t>16.1.3</t>
  </si>
  <si>
    <t>16.1.4</t>
  </si>
  <si>
    <t>16.2.1</t>
  </si>
  <si>
    <t>16.2.2</t>
  </si>
  <si>
    <t>16.2.3</t>
  </si>
  <si>
    <t>16.2.4</t>
  </si>
  <si>
    <t>16.2.5</t>
  </si>
  <si>
    <t>16.2.6</t>
  </si>
  <si>
    <t>16.2.7</t>
  </si>
  <si>
    <t>16.4.4.1</t>
  </si>
  <si>
    <t>16.4.4.2</t>
  </si>
  <si>
    <t>16.4.4.3</t>
  </si>
  <si>
    <t>16.4.5.1</t>
  </si>
  <si>
    <t>16.4.5.6</t>
  </si>
  <si>
    <t>16.4.5.2</t>
  </si>
  <si>
    <t>16.4.5.3</t>
  </si>
  <si>
    <t>16.4.5.4</t>
  </si>
  <si>
    <t>16.4.5.5</t>
  </si>
  <si>
    <t>16.4.6</t>
  </si>
  <si>
    <t>16.5.1</t>
  </si>
  <si>
    <t>16.5.2</t>
  </si>
  <si>
    <t>16.5.3</t>
  </si>
  <si>
    <t>16.5.4</t>
  </si>
  <si>
    <t>16.6.1</t>
  </si>
  <si>
    <t>16.6.2</t>
  </si>
  <si>
    <t>16.6.3</t>
  </si>
  <si>
    <t>16.7.1</t>
  </si>
  <si>
    <t>16.7.2</t>
  </si>
  <si>
    <t>16.7.3</t>
  </si>
  <si>
    <t>16.7.4</t>
  </si>
  <si>
    <t>16.7.5</t>
  </si>
  <si>
    <t>16.7.6</t>
  </si>
  <si>
    <t>16.7.7</t>
  </si>
  <si>
    <t>16.7.8</t>
  </si>
  <si>
    <t>16.7.9</t>
  </si>
  <si>
    <t>16.7.10</t>
  </si>
  <si>
    <t>16.8.1</t>
  </si>
  <si>
    <t>16.8.1.1</t>
  </si>
  <si>
    <t>16.8.1.2</t>
  </si>
  <si>
    <t>16.8.2</t>
  </si>
  <si>
    <t>16.8.2.1</t>
  </si>
  <si>
    <t>16.8.2.2</t>
  </si>
  <si>
    <t>16.9.1</t>
  </si>
  <si>
    <t>16.9.1.1</t>
  </si>
  <si>
    <t>16.9.1.2</t>
  </si>
  <si>
    <t>16.9.1.3</t>
  </si>
  <si>
    <t>16.9.1.4</t>
  </si>
  <si>
    <t>16.9.1.5</t>
  </si>
  <si>
    <t>16.9.2</t>
  </si>
  <si>
    <t>16.9.2.1</t>
  </si>
  <si>
    <t>16.9.2.2</t>
  </si>
  <si>
    <t>16.9.2.3</t>
  </si>
  <si>
    <t>16.9.3</t>
  </si>
  <si>
    <t>16.9.3.1</t>
  </si>
  <si>
    <t>16.9.4</t>
  </si>
  <si>
    <t>16.9.4.1</t>
  </si>
  <si>
    <t>16.9.5</t>
  </si>
  <si>
    <t>16.9.6</t>
  </si>
  <si>
    <t>16.9.7</t>
  </si>
  <si>
    <t>16.9.8</t>
  </si>
  <si>
    <t>16.10.1</t>
  </si>
  <si>
    <t>16.10.2</t>
  </si>
  <si>
    <t>16.10.3</t>
  </si>
  <si>
    <t>16.10.4</t>
  </si>
  <si>
    <t>16.10.5</t>
  </si>
  <si>
    <t>16.10.6</t>
  </si>
  <si>
    <t>16.10.7</t>
  </si>
  <si>
    <t>16.10.8</t>
  </si>
  <si>
    <t>16.10.9</t>
  </si>
  <si>
    <t>16.10.10</t>
  </si>
  <si>
    <t>16.10.11</t>
  </si>
  <si>
    <t>16.11.1</t>
  </si>
  <si>
    <t>16.11.2</t>
  </si>
  <si>
    <t>16.11.3</t>
  </si>
  <si>
    <t>16.11.4</t>
  </si>
  <si>
    <t>16.11.5</t>
  </si>
  <si>
    <t>16.11.6</t>
  </si>
  <si>
    <t>16.11.7</t>
  </si>
  <si>
    <t>16.11.8</t>
  </si>
  <si>
    <t>16.11.9</t>
  </si>
  <si>
    <t>16.11.10</t>
  </si>
  <si>
    <t>16.11.11</t>
  </si>
  <si>
    <t>16.11.12</t>
  </si>
  <si>
    <t>16.11.13</t>
  </si>
  <si>
    <t>16.11.14</t>
  </si>
  <si>
    <t>16.11.15</t>
  </si>
  <si>
    <t>16.11.16</t>
  </si>
  <si>
    <t>16.11.17</t>
  </si>
  <si>
    <t>16.11.18</t>
  </si>
  <si>
    <t>16.11.19</t>
  </si>
  <si>
    <t>16.11.20</t>
  </si>
  <si>
    <t>17.1.1</t>
  </si>
  <si>
    <t>17.1.2</t>
  </si>
  <si>
    <t>17.1.3</t>
  </si>
  <si>
    <t>17.1.4</t>
  </si>
  <si>
    <t>17.2.1</t>
  </si>
  <si>
    <t>17.2.2</t>
  </si>
  <si>
    <t>17.2.3</t>
  </si>
  <si>
    <t>17.2.4</t>
  </si>
  <si>
    <t>17.2.5</t>
  </si>
  <si>
    <t>17.2.6</t>
  </si>
  <si>
    <t>17.3.1</t>
  </si>
  <si>
    <t>17.3.2</t>
  </si>
  <si>
    <t>17.3.3</t>
  </si>
  <si>
    <t>17.4.1</t>
  </si>
  <si>
    <t>17.4.1.1</t>
  </si>
  <si>
    <t>17.4.5.5</t>
  </si>
  <si>
    <t>17.4.1.2</t>
  </si>
  <si>
    <t>17.4.1.3</t>
  </si>
  <si>
    <t>17.4.1.4</t>
  </si>
  <si>
    <t>17.4.1.5</t>
  </si>
  <si>
    <t>17.4.1.6</t>
  </si>
  <si>
    <t>17.4.1.7</t>
  </si>
  <si>
    <t>17.4.1.8</t>
  </si>
  <si>
    <t>17.4.1.9</t>
  </si>
  <si>
    <t>17.4.2</t>
  </si>
  <si>
    <t>17.4.3</t>
  </si>
  <si>
    <t>17.4.3.1</t>
  </si>
  <si>
    <t>17.9.2.2</t>
  </si>
  <si>
    <t>17.4.3.2</t>
  </si>
  <si>
    <t>17.4.3.3</t>
  </si>
  <si>
    <t>17.4.3.4</t>
  </si>
  <si>
    <t>17.4.3.5</t>
  </si>
  <si>
    <t>17.4.3.6</t>
  </si>
  <si>
    <t>17.4.3.7</t>
  </si>
  <si>
    <t>17.4.3.8</t>
  </si>
  <si>
    <t>17.4.3.9</t>
  </si>
  <si>
    <t>17.4.4</t>
  </si>
  <si>
    <t>17.4.4.1</t>
  </si>
  <si>
    <t>17.4.4.2</t>
  </si>
  <si>
    <t>17.4.4.3</t>
  </si>
  <si>
    <t>17.4.5</t>
  </si>
  <si>
    <t>17.4.5.1</t>
  </si>
  <si>
    <t>17.4.5.2</t>
  </si>
  <si>
    <t>17.4.5.3</t>
  </si>
  <si>
    <t>17.4.5.4</t>
  </si>
  <si>
    <t>17.4.5.6</t>
  </si>
  <si>
    <t>17.4.6</t>
  </si>
  <si>
    <t>17.4.7</t>
  </si>
  <si>
    <t>17.5.1</t>
  </si>
  <si>
    <t>17.5.2</t>
  </si>
  <si>
    <t>17.5.3</t>
  </si>
  <si>
    <t>17.5.4</t>
  </si>
  <si>
    <t>17.5.5</t>
  </si>
  <si>
    <t>17.6.1</t>
  </si>
  <si>
    <t>17.6.2</t>
  </si>
  <si>
    <t>17.6.3</t>
  </si>
  <si>
    <t>17.6.4</t>
  </si>
  <si>
    <t>17.7.1</t>
  </si>
  <si>
    <t>17.7.2</t>
  </si>
  <si>
    <t>17.7.3</t>
  </si>
  <si>
    <t>17.7.4</t>
  </si>
  <si>
    <t>17.7.5</t>
  </si>
  <si>
    <t>17.7.6</t>
  </si>
  <si>
    <t>17.7.7</t>
  </si>
  <si>
    <t>17.7.8</t>
  </si>
  <si>
    <t>17.7.9</t>
  </si>
  <si>
    <t>17.7.10</t>
  </si>
  <si>
    <t>17.8.1</t>
  </si>
  <si>
    <t>17.8.1.1</t>
  </si>
  <si>
    <t>17.8.1.2</t>
  </si>
  <si>
    <t>17.8.2</t>
  </si>
  <si>
    <t>17.8.2.1</t>
  </si>
  <si>
    <t>17.8.2.2</t>
  </si>
  <si>
    <t>17.8.3</t>
  </si>
  <si>
    <t>17.8.3.1</t>
  </si>
  <si>
    <t>17.8.3.2</t>
  </si>
  <si>
    <t>17.8.4</t>
  </si>
  <si>
    <t>17.8.4.1</t>
  </si>
  <si>
    <t>17.8.4.2</t>
  </si>
  <si>
    <t>17.9.1</t>
  </si>
  <si>
    <t>17.9.1.1</t>
  </si>
  <si>
    <t>17.9.1.2</t>
  </si>
  <si>
    <t>17.9.1.3</t>
  </si>
  <si>
    <t>17.9.1.4</t>
  </si>
  <si>
    <t>17.9.1.5</t>
  </si>
  <si>
    <t>17.9.2</t>
  </si>
  <si>
    <t>17.9.2.1</t>
  </si>
  <si>
    <t>17.9.2.3</t>
  </si>
  <si>
    <t>17.9.2.4</t>
  </si>
  <si>
    <t>17.9.3</t>
  </si>
  <si>
    <t>17.9.3.1</t>
  </si>
  <si>
    <t>17.9.3.2</t>
  </si>
  <si>
    <t>17.9.4</t>
  </si>
  <si>
    <t>17.9.4.1</t>
  </si>
  <si>
    <t>17.9.4.2</t>
  </si>
  <si>
    <t>17.9.5</t>
  </si>
  <si>
    <t>17.9.6</t>
  </si>
  <si>
    <t>17.9.7</t>
  </si>
  <si>
    <t>17.9.8</t>
  </si>
  <si>
    <t>17.10.1</t>
  </si>
  <si>
    <t>17.10.2</t>
  </si>
  <si>
    <t>17.10.3</t>
  </si>
  <si>
    <t>17.10.4</t>
  </si>
  <si>
    <t>17.10.5</t>
  </si>
  <si>
    <t>17.10.6</t>
  </si>
  <si>
    <t>17.10.7</t>
  </si>
  <si>
    <t>17.10.8</t>
  </si>
  <si>
    <t>17.10.9</t>
  </si>
  <si>
    <t>17.10.10</t>
  </si>
  <si>
    <t>17.11.1</t>
  </si>
  <si>
    <t>17.11.2</t>
  </si>
  <si>
    <t>17.11.3</t>
  </si>
  <si>
    <t>17.11.4</t>
  </si>
  <si>
    <t>17.11.5</t>
  </si>
  <si>
    <t>17.11.6</t>
  </si>
  <si>
    <t>17.11.7</t>
  </si>
  <si>
    <t>17.11.8</t>
  </si>
  <si>
    <t>17.11.9</t>
  </si>
  <si>
    <t>17.11.10</t>
  </si>
  <si>
    <t>17.11.11</t>
  </si>
  <si>
    <t>17.11.12</t>
  </si>
  <si>
    <t>17.11.13</t>
  </si>
  <si>
    <t>17.11.14</t>
  </si>
  <si>
    <t>17.11.15</t>
  </si>
  <si>
    <t>17.11.16</t>
  </si>
  <si>
    <t>17.11.17</t>
  </si>
  <si>
    <t>17.11.18</t>
  </si>
  <si>
    <t>17.11.19</t>
  </si>
  <si>
    <t>17.11.20</t>
  </si>
  <si>
    <t>18.1.1</t>
  </si>
  <si>
    <t>18.1.2</t>
  </si>
  <si>
    <t>18.1.3</t>
  </si>
  <si>
    <t>18.1.4</t>
  </si>
  <si>
    <t>18.2.1</t>
  </si>
  <si>
    <t>18.2.2</t>
  </si>
  <si>
    <t>18.2.3</t>
  </si>
  <si>
    <t>18.2.4</t>
  </si>
  <si>
    <t>18.2.5</t>
  </si>
  <si>
    <t>18.2.6</t>
  </si>
  <si>
    <t>18.2.7</t>
  </si>
  <si>
    <t>18.3.1</t>
  </si>
  <si>
    <t>18.3.2</t>
  </si>
  <si>
    <t>18.3.3</t>
  </si>
  <si>
    <t>18.4.1</t>
  </si>
  <si>
    <t>18.4.1.1</t>
  </si>
  <si>
    <t>18.4.1.2</t>
  </si>
  <si>
    <t>18.4.1.3</t>
  </si>
  <si>
    <t>18.4.1.4</t>
  </si>
  <si>
    <t>18.4.1.5</t>
  </si>
  <si>
    <t>18.4.1.6</t>
  </si>
  <si>
    <t>18.4.1.7</t>
  </si>
  <si>
    <t>18.4.1.8</t>
  </si>
  <si>
    <t>18.4.1.9</t>
  </si>
  <si>
    <t>18.4.2</t>
  </si>
  <si>
    <t>18.4.3</t>
  </si>
  <si>
    <t>18.4.3.1</t>
  </si>
  <si>
    <t>18.9.1.2</t>
  </si>
  <si>
    <t>18.9.2.2</t>
  </si>
  <si>
    <t>18.4.3.2</t>
  </si>
  <si>
    <t>18.4.3.3</t>
  </si>
  <si>
    <t>18.4.3.4</t>
  </si>
  <si>
    <t>18.4.3.5</t>
  </si>
  <si>
    <t>18.4.3.6</t>
  </si>
  <si>
    <t>18.4.3.7</t>
  </si>
  <si>
    <t>18.4.3.8</t>
  </si>
  <si>
    <t>18.4.3.9</t>
  </si>
  <si>
    <t>18.4.4</t>
  </si>
  <si>
    <t>18.4.5</t>
  </si>
  <si>
    <t>18.4.6</t>
  </si>
  <si>
    <t>18.4.7</t>
  </si>
  <si>
    <t>18.4.4.1</t>
  </si>
  <si>
    <t>18.4.4.2</t>
  </si>
  <si>
    <t>18.4.4.3</t>
  </si>
  <si>
    <t>18.4.5.1</t>
  </si>
  <si>
    <t>18.9.5.2</t>
  </si>
  <si>
    <t>18.4.5.2</t>
  </si>
  <si>
    <t>18.4.5.3</t>
  </si>
  <si>
    <t>18.4.5.4</t>
  </si>
  <si>
    <t>18.4.5.5</t>
  </si>
  <si>
    <t>18.4.5.6</t>
  </si>
  <si>
    <t>18.5.1</t>
  </si>
  <si>
    <t>18.5.2</t>
  </si>
  <si>
    <t>18.5.3</t>
  </si>
  <si>
    <t>18.5.4</t>
  </si>
  <si>
    <t>18.6.1</t>
  </si>
  <si>
    <t>18.6.2</t>
  </si>
  <si>
    <t>18.6.3</t>
  </si>
  <si>
    <t>18.6.4</t>
  </si>
  <si>
    <t>18.7.1</t>
  </si>
  <si>
    <t>18.7.2</t>
  </si>
  <si>
    <t>18.7.3</t>
  </si>
  <si>
    <t>18.7.4</t>
  </si>
  <si>
    <t>18.7.5</t>
  </si>
  <si>
    <t>18.7.6</t>
  </si>
  <si>
    <t>18.7.7</t>
  </si>
  <si>
    <t>18.7.8</t>
  </si>
  <si>
    <t>18.7.9</t>
  </si>
  <si>
    <t>18.7.10</t>
  </si>
  <si>
    <t>18.8.1</t>
  </si>
  <si>
    <t>18.8.1.1</t>
  </si>
  <si>
    <t>18.8.1.2</t>
  </si>
  <si>
    <t>18.8.2</t>
  </si>
  <si>
    <t>18.8.2.1</t>
  </si>
  <si>
    <t>18.8.2.2</t>
  </si>
  <si>
    <t>18.9.1</t>
  </si>
  <si>
    <t>18.9.1.1</t>
  </si>
  <si>
    <t>18.9.1.3</t>
  </si>
  <si>
    <t>18.9.1.4</t>
  </si>
  <si>
    <t>18.9.1.5</t>
  </si>
  <si>
    <t>18.9.2</t>
  </si>
  <si>
    <t>18.9.2.1</t>
  </si>
  <si>
    <t>18.9.2.3</t>
  </si>
  <si>
    <t>18.9.2.4</t>
  </si>
  <si>
    <t>18.9.3</t>
  </si>
  <si>
    <t>18.9.3.1</t>
  </si>
  <si>
    <t>18.9.3.2</t>
  </si>
  <si>
    <t>18.9.3.3</t>
  </si>
  <si>
    <t>18.9.3.4</t>
  </si>
  <si>
    <t>18.9.4</t>
  </si>
  <si>
    <t>18.9.4.1</t>
  </si>
  <si>
    <t>18.9.4.2</t>
  </si>
  <si>
    <t>18.9.5</t>
  </si>
  <si>
    <t>18.9.5.1</t>
  </si>
  <si>
    <t>18.9.6</t>
  </si>
  <si>
    <t>18.9.7</t>
  </si>
  <si>
    <t>18.9.8</t>
  </si>
  <si>
    <t>18.9.9</t>
  </si>
  <si>
    <t>18.10.1</t>
  </si>
  <si>
    <t>18.10.2</t>
  </si>
  <si>
    <t>18.10.3</t>
  </si>
  <si>
    <t>18.10.4</t>
  </si>
  <si>
    <t>18.10.5</t>
  </si>
  <si>
    <t>18.10.6</t>
  </si>
  <si>
    <t>18.10.7</t>
  </si>
  <si>
    <t>18.10.8</t>
  </si>
  <si>
    <t>18.10.9</t>
  </si>
  <si>
    <t>18.10.10</t>
  </si>
  <si>
    <t>18.10.11</t>
  </si>
  <si>
    <t>18.11.1</t>
  </si>
  <si>
    <t>18.11.2</t>
  </si>
  <si>
    <t>18.11.3</t>
  </si>
  <si>
    <t>18.11.4</t>
  </si>
  <si>
    <t>18.11.5</t>
  </si>
  <si>
    <t>18.11.6</t>
  </si>
  <si>
    <t>18.11.7</t>
  </si>
  <si>
    <t>18.11.8</t>
  </si>
  <si>
    <t>18.11.9</t>
  </si>
  <si>
    <t>18.11.10</t>
  </si>
  <si>
    <t>18.11.11</t>
  </si>
  <si>
    <t>18.11.12</t>
  </si>
  <si>
    <t>18.11.13</t>
  </si>
  <si>
    <t>18.11.14</t>
  </si>
  <si>
    <t>18.11.15</t>
  </si>
  <si>
    <t>18.11.16</t>
  </si>
  <si>
    <t>18.11.17</t>
  </si>
  <si>
    <t>18.11.18</t>
  </si>
  <si>
    <t>18.11.19</t>
  </si>
  <si>
    <t>18.11.20</t>
  </si>
  <si>
    <t>19.1.1</t>
  </si>
  <si>
    <t>19.1.2</t>
  </si>
  <si>
    <t>19.1.3</t>
  </si>
  <si>
    <t>19.1.4</t>
  </si>
  <si>
    <t>19.2.1</t>
  </si>
  <si>
    <t>19.2.2</t>
  </si>
  <si>
    <t>19.2.3</t>
  </si>
  <si>
    <t>19.2.4</t>
  </si>
  <si>
    <t>19.2.5</t>
  </si>
  <si>
    <t>19.2.6</t>
  </si>
  <si>
    <t>19.2.7</t>
  </si>
  <si>
    <t>19.3.1</t>
  </si>
  <si>
    <t>19.3.2</t>
  </si>
  <si>
    <t>19.4.1</t>
  </si>
  <si>
    <t>19.4.1.1</t>
  </si>
  <si>
    <t>19.4.5.5</t>
  </si>
  <si>
    <t>19.4.3.3</t>
  </si>
  <si>
    <t>19.4.1.2</t>
  </si>
  <si>
    <t>19.4.1.3</t>
  </si>
  <si>
    <t>19.4.1.4</t>
  </si>
  <si>
    <t>19.4.1.5</t>
  </si>
  <si>
    <t>19.4.1.6</t>
  </si>
  <si>
    <t>19.4.1.7</t>
  </si>
  <si>
    <t>19.4.1.8</t>
  </si>
  <si>
    <t>19.4.1.9</t>
  </si>
  <si>
    <t>19.4.2</t>
  </si>
  <si>
    <t>19.4.3</t>
  </si>
  <si>
    <t>19.4.3.1</t>
  </si>
  <si>
    <t>19.4.3.6</t>
  </si>
  <si>
    <t>19.4.3.2</t>
  </si>
  <si>
    <t>19.4.3.4</t>
  </si>
  <si>
    <t>19.4.3.5</t>
  </si>
  <si>
    <t>19.4.3.7</t>
  </si>
  <si>
    <t>19.4.3.8</t>
  </si>
  <si>
    <t>19.4.3.9</t>
  </si>
  <si>
    <t>19.4.4</t>
  </si>
  <si>
    <t>19.4.4.1</t>
  </si>
  <si>
    <t>19.4.4.2</t>
  </si>
  <si>
    <t>19.4.4.3</t>
  </si>
  <si>
    <t>19.4.5</t>
  </si>
  <si>
    <t>19.4.5.1</t>
  </si>
  <si>
    <t>19.9.3.2</t>
  </si>
  <si>
    <t>19.4.5.2</t>
  </si>
  <si>
    <t>19.4.5.3</t>
  </si>
  <si>
    <t>19.4.5.4</t>
  </si>
  <si>
    <t>19.4.5.6</t>
  </si>
  <si>
    <t>19.4.6</t>
  </si>
  <si>
    <t>19.5.1</t>
  </si>
  <si>
    <t>19.5.2</t>
  </si>
  <si>
    <t>19.5.3</t>
  </si>
  <si>
    <t>19.5.4</t>
  </si>
  <si>
    <t>19.6.1</t>
  </si>
  <si>
    <t>19.6.2</t>
  </si>
  <si>
    <t>19.6.3</t>
  </si>
  <si>
    <t>19.7.1</t>
  </si>
  <si>
    <t>19.7.2</t>
  </si>
  <si>
    <t>19.7.3</t>
  </si>
  <si>
    <t>19.7.4</t>
  </si>
  <si>
    <t>19.7.5</t>
  </si>
  <si>
    <t>19.7.6</t>
  </si>
  <si>
    <t>19.7.7</t>
  </si>
  <si>
    <t>19.7.8</t>
  </si>
  <si>
    <t>19.7.9</t>
  </si>
  <si>
    <t>19.7.10</t>
  </si>
  <si>
    <t>19.8.1</t>
  </si>
  <si>
    <t>19.8.1.1</t>
  </si>
  <si>
    <t>19.8.1.2</t>
  </si>
  <si>
    <t>19.8.2</t>
  </si>
  <si>
    <t>19.8.2.1</t>
  </si>
  <si>
    <t>19.8.2.2</t>
  </si>
  <si>
    <t>19.9.1</t>
  </si>
  <si>
    <t>19.9.1.1</t>
  </si>
  <si>
    <t>19.9.1.2</t>
  </si>
  <si>
    <t>19.9.1.3</t>
  </si>
  <si>
    <t>19.9.1.4</t>
  </si>
  <si>
    <t>19.9.2</t>
  </si>
  <si>
    <t>19.9.2.1</t>
  </si>
  <si>
    <t>19.9.2.2</t>
  </si>
  <si>
    <t>19.9.2.3</t>
  </si>
  <si>
    <t>19.9.2.4</t>
  </si>
  <si>
    <t>19.9.3</t>
  </si>
  <si>
    <t>19.9.3.1</t>
  </si>
  <si>
    <t>19.9.3.3</t>
  </si>
  <si>
    <t>19.9.3.4</t>
  </si>
  <si>
    <t>19.9.4</t>
  </si>
  <si>
    <t>19.9.4.1</t>
  </si>
  <si>
    <t>19.9.4.2</t>
  </si>
  <si>
    <t>19.9.5</t>
  </si>
  <si>
    <t>19.9.5.1</t>
  </si>
  <si>
    <t>19.9.6</t>
  </si>
  <si>
    <t>19.9.7</t>
  </si>
  <si>
    <t>19.9.8</t>
  </si>
  <si>
    <t>19.9.9</t>
  </si>
  <si>
    <t>19.10.1</t>
  </si>
  <si>
    <t>19.10.2</t>
  </si>
  <si>
    <t>19.10.3</t>
  </si>
  <si>
    <t>19.10.4</t>
  </si>
  <si>
    <t>19.10.5</t>
  </si>
  <si>
    <t>19.10.6</t>
  </si>
  <si>
    <t>19.10.7</t>
  </si>
  <si>
    <t>19.10.8</t>
  </si>
  <si>
    <t>19.10.9</t>
  </si>
  <si>
    <t>19.10.10</t>
  </si>
  <si>
    <t>19.10.11</t>
  </si>
  <si>
    <t>19.10.12</t>
  </si>
  <si>
    <t>19.10.13</t>
  </si>
  <si>
    <t>19.10.14</t>
  </si>
  <si>
    <t>19.10.15</t>
  </si>
  <si>
    <t>19.10.16</t>
  </si>
  <si>
    <t>19.10.17</t>
  </si>
  <si>
    <t>19.11.1</t>
  </si>
  <si>
    <t>19.11.2</t>
  </si>
  <si>
    <t>19.11.3</t>
  </si>
  <si>
    <t>19.11.4</t>
  </si>
  <si>
    <t>19.11.5</t>
  </si>
  <si>
    <t>19.11.6</t>
  </si>
  <si>
    <t>19.11.7</t>
  </si>
  <si>
    <t>19.11.8</t>
  </si>
  <si>
    <t>19.11.9</t>
  </si>
  <si>
    <t>19.11.10</t>
  </si>
  <si>
    <t>19.11.11</t>
  </si>
  <si>
    <t>19.11.12</t>
  </si>
  <si>
    <t>19.11.13</t>
  </si>
  <si>
    <t>19.11.14</t>
  </si>
  <si>
    <t>19.11.15</t>
  </si>
  <si>
    <t>19.11.16</t>
  </si>
  <si>
    <t>19.11.17</t>
  </si>
  <si>
    <t>19.11.18</t>
  </si>
  <si>
    <t>19.11.19</t>
  </si>
  <si>
    <t>19.11.20</t>
  </si>
  <si>
    <t>20.1.1</t>
  </si>
  <si>
    <t>20.1.2</t>
  </si>
  <si>
    <t>20.1.3</t>
  </si>
  <si>
    <t>20.1.4</t>
  </si>
  <si>
    <t>20.2.1</t>
  </si>
  <si>
    <t>20.2.2</t>
  </si>
  <si>
    <t>20.2.3</t>
  </si>
  <si>
    <t>20.2.4</t>
  </si>
  <si>
    <t>20.2.5</t>
  </si>
  <si>
    <t>20.2.6</t>
  </si>
  <si>
    <t>20.2.7</t>
  </si>
  <si>
    <t>20.3.1</t>
  </si>
  <si>
    <t>20.3.2</t>
  </si>
  <si>
    <t>20.4.1.2</t>
  </si>
  <si>
    <t>20.4.1.3</t>
  </si>
  <si>
    <t>20.4.1.4</t>
  </si>
  <si>
    <t>20.4.1.5</t>
  </si>
  <si>
    <t>20.4.1.6</t>
  </si>
  <si>
    <t>20.4.1.7</t>
  </si>
  <si>
    <t>20.4.1.8</t>
  </si>
  <si>
    <t>20.4.1.9</t>
  </si>
  <si>
    <t>20.4.2</t>
  </si>
  <si>
    <t>20.4.3</t>
  </si>
  <si>
    <t>20.4.3.1</t>
  </si>
  <si>
    <t>20.9.3.2</t>
  </si>
  <si>
    <t>20.4.3.2</t>
  </si>
  <si>
    <t>20.4.3.3</t>
  </si>
  <si>
    <t>20.4.3.4</t>
  </si>
  <si>
    <t>20.4.3.5</t>
  </si>
  <si>
    <t>20.4.3.6</t>
  </si>
  <si>
    <t>20.4.3.7</t>
  </si>
  <si>
    <t>20.4.3.8</t>
  </si>
  <si>
    <t>20.4.3.9</t>
  </si>
  <si>
    <t>20.4.4</t>
  </si>
  <si>
    <t>20.4.4.1</t>
  </si>
  <si>
    <t>20.4.4.2</t>
  </si>
  <si>
    <t>20.4.4.3</t>
  </si>
  <si>
    <t>20.4.5</t>
  </si>
  <si>
    <t>20.4.5.1</t>
  </si>
  <si>
    <t>20.4.5.2</t>
  </si>
  <si>
    <t>20.4.5.3</t>
  </si>
  <si>
    <t>20.4.5.4</t>
  </si>
  <si>
    <t>20.4.5.5</t>
  </si>
  <si>
    <t>20.4.5.6</t>
  </si>
  <si>
    <t>20.4.6</t>
  </si>
  <si>
    <t>20.5.1</t>
  </si>
  <si>
    <t>20.5.2</t>
  </si>
  <si>
    <t>20.5.3</t>
  </si>
  <si>
    <t>20.5.4</t>
  </si>
  <si>
    <t>20.6.1</t>
  </si>
  <si>
    <t>20.6.2</t>
  </si>
  <si>
    <t>20.6.3</t>
  </si>
  <si>
    <t>20.7.1</t>
  </si>
  <si>
    <t>20.7.2</t>
  </si>
  <si>
    <t>20.7.3</t>
  </si>
  <si>
    <t>20.7.4</t>
  </si>
  <si>
    <t>20.7.5</t>
  </si>
  <si>
    <t>20.7.6</t>
  </si>
  <si>
    <t>20.7.7</t>
  </si>
  <si>
    <t>20.7.8</t>
  </si>
  <si>
    <t>20.7.9</t>
  </si>
  <si>
    <t>20.7.10</t>
  </si>
  <si>
    <t>20.8.1</t>
  </si>
  <si>
    <t>20.8.1.1</t>
  </si>
  <si>
    <t>20.8.1.2</t>
  </si>
  <si>
    <t>20.8.2</t>
  </si>
  <si>
    <t>20.8.2.1</t>
  </si>
  <si>
    <t>20.8.2.2</t>
  </si>
  <si>
    <t>20.9.1</t>
  </si>
  <si>
    <t>20.9.1.1</t>
  </si>
  <si>
    <t>20.9.1.2</t>
  </si>
  <si>
    <t>20.9.1.3</t>
  </si>
  <si>
    <t>20.9.1.4</t>
  </si>
  <si>
    <t>20.9.1.5</t>
  </si>
  <si>
    <t>20.9.2</t>
  </si>
  <si>
    <t>20.9.2.1</t>
  </si>
  <si>
    <t>20.9.2.2</t>
  </si>
  <si>
    <t>20.9.2.3</t>
  </si>
  <si>
    <t>20.9.3</t>
  </si>
  <si>
    <t>20.9.3.1</t>
  </si>
  <si>
    <t>20.9.4</t>
  </si>
  <si>
    <t>20.9.4.1</t>
  </si>
  <si>
    <t>20.9.5</t>
  </si>
  <si>
    <t>20.9.6</t>
  </si>
  <si>
    <t>20.9.7</t>
  </si>
  <si>
    <t>20.9.8</t>
  </si>
  <si>
    <t>20.10.1</t>
  </si>
  <si>
    <t>20.10.2</t>
  </si>
  <si>
    <t>20.10.3</t>
  </si>
  <si>
    <t>20.10.4</t>
  </si>
  <si>
    <t>20.10.5</t>
  </si>
  <si>
    <t>20.10.6</t>
  </si>
  <si>
    <t>20.10.7</t>
  </si>
  <si>
    <t>20.10.8</t>
  </si>
  <si>
    <t>20.10.9</t>
  </si>
  <si>
    <t>20.10.10</t>
  </si>
  <si>
    <t>20.10.11</t>
  </si>
  <si>
    <t>20.11.1</t>
  </si>
  <si>
    <t>20.11.2</t>
  </si>
  <si>
    <t>20.11.3</t>
  </si>
  <si>
    <t>20.11.4</t>
  </si>
  <si>
    <t>20.11.5</t>
  </si>
  <si>
    <t>20.11.6</t>
  </si>
  <si>
    <t>20.11.7</t>
  </si>
  <si>
    <t>20.11.8</t>
  </si>
  <si>
    <t>20.11.9</t>
  </si>
  <si>
    <t>20.11.10</t>
  </si>
  <si>
    <t>20.11.11</t>
  </si>
  <si>
    <t>20.11.12</t>
  </si>
  <si>
    <t>20.11.13</t>
  </si>
  <si>
    <t>20.11.14</t>
  </si>
  <si>
    <t>20.11.15</t>
  </si>
  <si>
    <t>20.11.16</t>
  </si>
  <si>
    <t>20.11.17</t>
  </si>
  <si>
    <t>20.11.18</t>
  </si>
  <si>
    <t>20.11.19</t>
  </si>
  <si>
    <t>20.11.20</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</si>
  <si>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</si>
  <si>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</si>
  <si>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</si>
  <si>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</si>
  <si>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</si>
  <si>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</si>
  <si>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</si>
  <si>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</si>
  <si>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</si>
  <si>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</si>
  <si>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</si>
  <si>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</si>
  <si>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</si>
  <si>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</si>
  <si>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</si>
  <si>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</si>
  <si>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</si>
  <si>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</si>
  <si>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</si>
  <si>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</si>
  <si>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</si>
  <si>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</si>
  <si>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</si>
  <si>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</si>
  <si>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</si>
  <si>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</si>
  <si>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</si>
  <si>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</si>
  <si>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21.1.1</t>
  </si>
  <si>
    <t>21.1.2</t>
  </si>
  <si>
    <t>21.1.3</t>
  </si>
  <si>
    <t>21.1.4</t>
  </si>
  <si>
    <t>21.2.1</t>
  </si>
  <si>
    <t>21.2.2</t>
  </si>
  <si>
    <t>21.2.3</t>
  </si>
  <si>
    <t>21.2.4</t>
  </si>
  <si>
    <t>21.2.5</t>
  </si>
  <si>
    <t>21.3.1</t>
  </si>
  <si>
    <t>21.3.2</t>
  </si>
  <si>
    <t>21.3.3</t>
  </si>
  <si>
    <t>21.3.4</t>
  </si>
  <si>
    <t>21.3.5</t>
  </si>
  <si>
    <t>21.4.1</t>
  </si>
  <si>
    <t>21.4.2</t>
  </si>
  <si>
    <t>21.4.3</t>
  </si>
  <si>
    <t>21.4.4</t>
  </si>
  <si>
    <t>21.4.5</t>
  </si>
  <si>
    <t>21.5.1</t>
  </si>
  <si>
    <t>21.5.2</t>
  </si>
  <si>
    <t>21.5.3</t>
  </si>
  <si>
    <t>21.5.4</t>
  </si>
  <si>
    <t>21.6.1</t>
  </si>
  <si>
    <t>21.6.2</t>
  </si>
  <si>
    <t>21.6.3</t>
  </si>
  <si>
    <t>21.6.4</t>
  </si>
  <si>
    <t>21.6.5</t>
  </si>
  <si>
    <t>21.7.1</t>
  </si>
  <si>
    <t>21.7.2</t>
  </si>
  <si>
    <t>21.7.3</t>
  </si>
  <si>
    <t>21.7.4</t>
  </si>
  <si>
    <t>21.7.5</t>
  </si>
  <si>
    <t>21.8.1</t>
  </si>
  <si>
    <t>21.8.2</t>
  </si>
  <si>
    <t>21.9.1</t>
  </si>
  <si>
    <t>21.9.2</t>
  </si>
  <si>
    <t>21.9.3</t>
  </si>
  <si>
    <t>21.9.4</t>
  </si>
  <si>
    <t>21.9.5</t>
  </si>
  <si>
    <t>21.10.1</t>
  </si>
  <si>
    <t>21.10.2</t>
  </si>
  <si>
    <t>21.11.1</t>
  </si>
  <si>
    <t>21.11.2</t>
  </si>
  <si>
    <t>21.11.3</t>
  </si>
  <si>
    <t>21.11.4</t>
  </si>
  <si>
    <t>21.11.5</t>
  </si>
  <si>
    <t>21.12.1</t>
  </si>
  <si>
    <t>21.12.2</t>
  </si>
  <si>
    <t>21.12.3</t>
  </si>
  <si>
    <t>21.12.4</t>
  </si>
  <si>
    <t>21.12.5</t>
  </si>
  <si>
    <t>21.13.1</t>
  </si>
  <si>
    <t>21.13.2</t>
  </si>
  <si>
    <t>21.13.3</t>
  </si>
  <si>
    <t>21.13.4</t>
  </si>
  <si>
    <t>21.13.5</t>
  </si>
  <si>
    <t>21.14.1</t>
  </si>
  <si>
    <t>21.14.2</t>
  </si>
  <si>
    <t>21.14.3</t>
  </si>
  <si>
    <t>21.15.1</t>
  </si>
  <si>
    <t>21.15.2</t>
  </si>
  <si>
    <t>21.15.3</t>
  </si>
  <si>
    <t>21.15.4</t>
  </si>
  <si>
    <t>21.16.1</t>
  </si>
  <si>
    <t>21.16.2</t>
  </si>
  <si>
    <t>21.16.3</t>
  </si>
  <si>
    <t>21.16.4</t>
  </si>
  <si>
    <t>21.16.5</t>
  </si>
  <si>
    <t>21.17.1</t>
  </si>
  <si>
    <t>21.17.2</t>
  </si>
  <si>
    <t>21.17.3</t>
  </si>
  <si>
    <t>21.17.4</t>
  </si>
  <si>
    <t>21.18.1</t>
  </si>
  <si>
    <t>21.18.2</t>
  </si>
  <si>
    <t>21.18.3</t>
  </si>
  <si>
    <t>21.18.4</t>
  </si>
  <si>
    <t>21.18.5</t>
  </si>
  <si>
    <t>21.19.1</t>
  </si>
  <si>
    <t>21.19.2</t>
  </si>
  <si>
    <t>21.19.3</t>
  </si>
  <si>
    <t>21.19.4</t>
  </si>
  <si>
    <t>21.19.5</t>
  </si>
  <si>
    <t>21.20.1</t>
  </si>
  <si>
    <t>21.20.2</t>
  </si>
  <si>
    <t>21.20.3</t>
  </si>
  <si>
    <t>21.20.5</t>
  </si>
  <si>
    <t>21.20.4</t>
  </si>
  <si>
    <t>21.21.1</t>
  </si>
  <si>
    <t>21.21.2</t>
  </si>
  <si>
    <t>21.21.3</t>
  </si>
  <si>
    <t>21.21.4</t>
  </si>
  <si>
    <t>21.21.5</t>
  </si>
  <si>
    <t>21.22.1</t>
  </si>
  <si>
    <t>21.22.3</t>
  </si>
  <si>
    <t>21.22.2</t>
  </si>
  <si>
    <t>21.22.4</t>
  </si>
  <si>
    <t>21.22.5</t>
  </si>
  <si>
    <t>21.23.1</t>
  </si>
  <si>
    <t>21.23.2</t>
  </si>
  <si>
    <t>21.23.3</t>
  </si>
  <si>
    <t>21.23.4</t>
  </si>
  <si>
    <t>21.23.5</t>
  </si>
  <si>
    <t>21.24.1</t>
  </si>
  <si>
    <t>21.24.5</t>
  </si>
  <si>
    <t>21.24.2</t>
  </si>
  <si>
    <t>21.24.3</t>
  </si>
  <si>
    <t>21.24.4</t>
  </si>
  <si>
    <t>21.25.1</t>
  </si>
  <si>
    <t>21.25.2</t>
  </si>
  <si>
    <t>21.25.3</t>
  </si>
  <si>
    <t>21.25.4</t>
  </si>
  <si>
    <t>21.25.5</t>
  </si>
  <si>
    <t>21.26.1</t>
  </si>
  <si>
    <t>21.27.1</t>
  </si>
  <si>
    <t>21.27.2</t>
  </si>
  <si>
    <t>21.27.3</t>
  </si>
  <si>
    <t>21.27.4</t>
  </si>
  <si>
    <t>21.27.5</t>
  </si>
  <si>
    <t>21.28.1</t>
  </si>
  <si>
    <t>21.28.2</t>
  </si>
  <si>
    <t>21.28.3</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</si>
  <si>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</si>
  <si>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</si>
  <si>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</si>
  <si>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</si>
  <si>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</si>
  <si>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</si>
  <si>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</si>
  <si>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</si>
  <si>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</si>
  <si>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</si>
  <si>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</si>
  <si>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</si>
  <si>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</si>
  <si>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</si>
  <si>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</si>
  <si>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</si>
  <si>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</si>
  <si>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</si>
  <si>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</si>
  <si>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</si>
  <si>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</si>
  <si>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</si>
  <si>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</si>
  <si>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</si>
  <si>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</si>
  <si>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</si>
  <si>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</si>
  <si>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</si>
  <si>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22.2</t>
  </si>
  <si>
    <t>22.2.1</t>
  </si>
  <si>
    <t>22.2.2</t>
  </si>
  <si>
    <t>23.1</t>
  </si>
  <si>
    <t>23.2</t>
  </si>
  <si>
    <t>23.3</t>
  </si>
  <si>
    <t>23.4</t>
  </si>
  <si>
    <t>23.5</t>
  </si>
  <si>
    <t>23.1.1</t>
  </si>
  <si>
    <t>23.1.2</t>
  </si>
  <si>
    <t>23.1.3</t>
  </si>
  <si>
    <t>23.1.4</t>
  </si>
  <si>
    <t>23.1.5</t>
  </si>
  <si>
    <t>23.1.6</t>
  </si>
  <si>
    <t>23.1.7</t>
  </si>
  <si>
    <t>23.1.8</t>
  </si>
  <si>
    <t>23.1.9</t>
  </si>
  <si>
    <t>23.1.10</t>
  </si>
  <si>
    <t>23.1.11</t>
  </si>
  <si>
    <t>23.2.1</t>
  </si>
  <si>
    <t>23.2.2</t>
  </si>
  <si>
    <t>23.2.3</t>
  </si>
  <si>
    <t>23.2.4</t>
  </si>
  <si>
    <t>23.2.5</t>
  </si>
  <si>
    <t>23.2.6</t>
  </si>
  <si>
    <t>23.2.7</t>
  </si>
  <si>
    <t>23.2.8</t>
  </si>
  <si>
    <t>23.2.9</t>
  </si>
  <si>
    <t>23.2.10</t>
  </si>
  <si>
    <t>23.2.11</t>
  </si>
  <si>
    <t>23.2.12</t>
  </si>
  <si>
    <t>23.2.13</t>
  </si>
  <si>
    <t>23.3.1</t>
  </si>
  <si>
    <t>23.4.1</t>
  </si>
  <si>
    <t>23.4.2</t>
  </si>
  <si>
    <t>23.4.3</t>
  </si>
  <si>
    <t>23.4.4</t>
  </si>
  <si>
    <t>23.5.1</t>
  </si>
  <si>
    <t>23.5.2</t>
  </si>
  <si>
    <t>23.5.3</t>
  </si>
  <si>
    <t>23.5.4</t>
  </si>
  <si>
    <t>24.1</t>
  </si>
  <si>
    <t>25.1</t>
  </si>
  <si>
    <t>25.3</t>
  </si>
  <si>
    <t>25.2</t>
  </si>
  <si>
    <t>25.5.1</t>
  </si>
  <si>
    <t>25.5.2</t>
  </si>
  <si>
    <t>25.5.3</t>
  </si>
  <si>
    <t>25.5.4</t>
  </si>
  <si>
    <t>25.5.5</t>
  </si>
  <si>
    <t>25.2.1</t>
  </si>
  <si>
    <t>25.2.2</t>
  </si>
  <si>
    <t>25.2.3</t>
  </si>
  <si>
    <t>25.2.4</t>
  </si>
  <si>
    <t>25.2.5</t>
  </si>
  <si>
    <t>25.3.1</t>
  </si>
  <si>
    <t>25.3.2</t>
  </si>
  <si>
    <t>25.3.3</t>
  </si>
  <si>
    <t>25.3.4</t>
  </si>
  <si>
    <t>25.4</t>
  </si>
  <si>
    <t>25.4.1</t>
  </si>
  <si>
    <t>25.4.2</t>
  </si>
  <si>
    <t>25.4.3</t>
  </si>
  <si>
    <t>26.1</t>
  </si>
  <si>
    <t>учтено в п.2.9.4</t>
  </si>
  <si>
    <t>учтено в п.14.14.7</t>
  </si>
  <si>
    <t>Уточняется дизайн проектом
(в стоимости так же учена отделка ОДШ)</t>
  </si>
  <si>
    <r>
      <t xml:space="preserve">Комплекс работ по устройству внутренних стен из </t>
    </r>
    <r>
      <rPr>
        <b/>
        <sz val="12"/>
        <rFont val="Times New Roman"/>
        <family val="1"/>
        <charset val="204"/>
      </rPr>
      <t>газосиликатных блоков</t>
    </r>
    <r>
      <rPr>
        <sz val="12"/>
        <rFont val="Times New Roman"/>
        <family val="1"/>
        <charset val="204"/>
      </rPr>
      <t xml:space="preserve"> автоклавного твердения D600 кг/м3, </t>
    </r>
    <r>
      <rPr>
        <b/>
        <sz val="12"/>
        <rFont val="Times New Roman"/>
        <family val="1"/>
        <charset val="204"/>
      </rPr>
      <t>толщ. 75 мм</t>
    </r>
    <r>
      <rPr>
        <sz val="12"/>
        <rFont val="Times New Roman"/>
        <family val="1"/>
        <charset val="204"/>
      </rPr>
      <t>, на клеевом растворе. Первый ряд укладывать на ц/п раствор М150 тол. 20-30 мм. Кладку армировать через каждые два ряда базальтоплатиковой стекой 25х25 мм. С учетом крепления перфорированной оцинкованной полосой, заделкой шва Мин. ватой плотностью 55 кг/м3. С учётом перемычек.</t>
    </r>
  </si>
  <si>
    <t>Витражи 1-ого этажа входная группа. Стоечно-ригельные конструкции из алюминиевых профилей системы SCHÜCO, REYNAERS или аналог.</t>
  </si>
  <si>
    <t>Каркасы - алюминиевый профиль системы SCHÜCO, REYNAERS или аналог,  с видимой шириной переплета 50 мм. Порошковая окраска RAL 7048 матовый. Стойки и ригели компланарные. Декоративные крышки стандартной высоты: стоечная 15 мм, ригельная 12 мм. С учетом необходимого крепежа, пароизоляции и гидроизоляции, прижимных планок и декоративных крышек.</t>
  </si>
  <si>
    <t xml:space="preserve">Заполнение каркасов стоечно-ригельной алюминиевой системы  витражей двухкамерным стеклопакетом, стекло AGC или аналог, наружное стекло Energy NT CrystalVision. (глухое теплое остекление), с мягким селективным покрытием и заполнением
камер аргоном «СПД 6И-20Ar-4M1-18Ar-6» с приведенным сопротивлением теплопередаче
R0ок1пр = 0,87 м2∙°С/Вт 
</t>
  </si>
  <si>
    <t>Заполнение каркасов стоечно-ригельной алюминиевой системы. Входные двери из алюминиевого профиля. Дверные конструкции из алюминиевых профилей системы SCHÜCO, REYNAERS или аналог, профиль 70мм. в структурном исполнении. Доводчик – скрытый на активной створке.
Петли скрытые. Двери снабжены условно открытыми электромеханическими защелками или фурнитурой «антипаника»</t>
  </si>
  <si>
    <t xml:space="preserve">Оконные блоки алюминиевые (смонтированные в проем). Профиль SCHUCO  , REYNAERS   или аналог профиль 70мм, Фурнитура окон – скрытая, с учетом установки вентклапанов, необходимой пароизоляции и гидроизоляции, с заполнением двухкамерным стеклопакетом, для нижней части двухкамерный стеклопакет зак., стекло AGC или аналог, наружное стекло Energy NT CrystalVision.  Порошковая окраска RAL 7048 матовый. Тип открывания согласовать дополнительно. с мягким селективным покрытием и заполнением
камер аргоном «СПД 6И-20Ar-4M1-18Ar-6» с приведенным сопротивлением теплопередаче
R0ок1пр = 0,87 м2∙°С/Вт </t>
  </si>
  <si>
    <t xml:space="preserve">Балконно-оконные блоки алюминиевые (смонтированные в проем). Профиль SCHUCO  , REYNAERS   или аналог профиль 70мм, Фурнитура окон – скрытая, с учетом установки вентклапанов, необходимой пароизоляции и гидроизоляции, с заполнением двухкамерным стеклопакетом, для нижней части двухкамерный стеклопакет зак., стекло AGC или аналог, наружное стекло Energy NT CrystalVision.  Порошковая окраска RAL 7048 матовый. Тип открывания согласовать дополнительно. с мягким селективным покрытием и заполнением
камер аргоном «СПД 6И-20Ar-4M1-18Ar-6» с приведенным сопротивлением теплопередаче
R0ок1пр = 0,87 м2∙°С/Вт </t>
  </si>
  <si>
    <t>Оконные блоки алюминиевые (смонтированные в проем). Профиль SCHUCO  , REYNAERS   или аналог профиль 70мм, Фурнитура окон – скрытая, с учетом установки вентклапанов, необходимой пароизоляции и гидроизоляции, с заполнением двухкамерным стеклопакетом, для нижней части двухкамерный стеклопакет зак., стекло AGC или аналог, наружное стекло Energy NT CrystalVision.  Порошковая окраска RAL 7048 матовый. Тип открывания согласовать дополнительно. Последний этаж, высота конструкций 3 м.</t>
  </si>
  <si>
    <t>Светопрозрачные конструкции фасадной части в составе стоечно-ригельной алюминиевой системы SCHÜCO, REYNAERS или аналог.</t>
  </si>
  <si>
    <t>Каркасы - алюминиевый профиль системы SCHÜCO, REYNAERS или аналог, с видимой шириной переплета 50 мм. Стойки и ригели компланарные. Декоративные крышки стандартной высоты: стоечная 15 мм, ригельная 12 мм. 
С учетом необходимого крепежа, пароизоляции и гидроизоляции, прижимных планок и декоративных крышек.</t>
  </si>
  <si>
    <t xml:space="preserve">Заполнение каркасов стоечно-ригельной алюминиевой системы витражей двухкамерным стеклопакетом, стекло AGC или аналог, наружное стекло Energy NT CrystalVision. (глухое теплое остекление), с мягким селективным покрытием и заполнением
камер аргоном «СПД 6И-20Ar-4M1-18Ar-6» с приведенным сопротивлением теплопередаче
R0ок1пр = 0,87 м2∙°С/Вт 
</t>
  </si>
  <si>
    <t xml:space="preserve">Заполнение каркасов стоечно-ригельной алюминиевой системы открывающимися оконными блоками. Профиль SCHUCO, REYNAERS или аналог профиль70 мм., открывание внутреннее с заполнением двухкамерным стеклопакетом, стекло AGC или аналог, наружное стекло Energy NT CrystalVision. (открывающиеся теплое остекление), с мягким селективным покрытием и заполнением
камер аргоном «СПД 6И-20Ar-4M1-18Ar-6» с приведенным сопротивлением теплопередаче
R0ок1пр = 0,87 м2∙°С/Вт 
</t>
  </si>
  <si>
    <t>Витражи 1-ого этажа. Стоечно-ригельные конструкции из алюминиевых профилей системы SCHÜCO, REYNAERS или аналог.</t>
  </si>
  <si>
    <t>Каркасы - алюминиевый профиль системы SCHÜCO , REYNAERS  или аналог с видимой шириной переплета 50 мм. Порошковая окраска RAL 7021 матовый. Стойки и ригели компланарные. Декоративные крышки стандартной высоты: стоечная 15 мм, ригельная 12 мм. С учетом необходимого крепежа, пароизоляции и гидроизоляции, прижимных планок и декоративных крышек.</t>
  </si>
  <si>
    <t xml:space="preserve">Заполнение каркасов стоечно-ригельной алюминиевой системы  витражей двухкамерным стеклопакетом, стекло AGC или аналог, наружное стекло Energy NT CrystalVision. (глухое теплое остекление) с мягким селективным покрытием и заполнением
камер аргоном «СПД 6И-20Ar-4M1-18Ar-6» с приведенным сопротивлением теплопередаче
R0ок1пр = 0,87 м2∙°С/Вт 
</t>
  </si>
  <si>
    <t>Заполнение каркасов стоечно-ригельной алюминиевой системы. Входные двери из алюминиевого профиля. Дверные конструкции из алюминиевых профилей системы SCHÜCO , REYNAERS или аналог, серия ADS 70HD  в структурном исполнении. Доводчик – скрытый на активной створке.
Петли скрытые. Двери снабжены условно открытыми электромеханическими защелками производства компании  или фурнитурой «антипаника»</t>
  </si>
  <si>
    <t>МАФ Этап 1</t>
  </si>
  <si>
    <t>Озеленение территории. Этап 1</t>
  </si>
  <si>
    <t>МАФ. Этап 2</t>
  </si>
  <si>
    <t>Озеленение территории. Этап 2</t>
  </si>
  <si>
    <t>Было</t>
  </si>
  <si>
    <t>Разница</t>
  </si>
  <si>
    <t>В ПСДЦ учтены стоимость основных матералов на дату заключения договора:</t>
  </si>
  <si>
    <t>Приложение №4</t>
  </si>
  <si>
    <t>на выполнение полного комплекса строительно-монтажных работ на объекте: «Жилой комплекс с объектами социальной инфраструктуры",
расположенный по адресу: г.Москва, Симоновская набережная</t>
  </si>
  <si>
    <t>к Договору подряда № _____________________от "____"______2020 г.</t>
  </si>
  <si>
    <t>1</t>
  </si>
  <si>
    <t>КОММЕРЧЕСКОЕ ПРЕДЛОЖЕНИЕ</t>
  </si>
  <si>
    <t>НАИМЕНОВАНИЕ ПОДРЯДНОЙ ОРГАНИЗАЦИИ - ООО "                 "</t>
  </si>
  <si>
    <t>ВНИМАНИЕ! Заполнять тольо ячейки выделенные данным цветом.</t>
  </si>
  <si>
    <t>ООО "                        "</t>
  </si>
  <si>
    <t>Генеральный директор                                                                             Ф.И.О.</t>
  </si>
  <si>
    <t>Условия договора:</t>
  </si>
  <si>
    <t>да/нет</t>
  </si>
  <si>
    <t>лет</t>
  </si>
  <si>
    <t>ВСЕГО ПО ЛИФТАМ</t>
  </si>
  <si>
    <t>Цена за монтаж с НДС в сум</t>
  </si>
  <si>
    <t>Цена за пуско-наладочные работы с НДС в сум</t>
  </si>
  <si>
    <t>Цена за сертификацию с НДС в сум</t>
  </si>
  <si>
    <t>Этаж*остановки*двери</t>
  </si>
  <si>
    <t>Обслуживание лифтов</t>
  </si>
  <si>
    <t>ед.измерен</t>
  </si>
  <si>
    <t>кол-во</t>
  </si>
  <si>
    <t>мес</t>
  </si>
  <si>
    <t xml:space="preserve">ВСЕГО по обслуживанию лифтов </t>
  </si>
  <si>
    <t>Опыт работ на объектах ООО "Golden House Development"</t>
  </si>
  <si>
    <t>Гарантийные обязательства</t>
  </si>
  <si>
    <t>Стоимость лифтового оборудования с доставкой до объекта с НДС в сум</t>
  </si>
  <si>
    <t xml:space="preserve">Гарантийные удержания 5%  на год от монтажных и пусконаладочных работ </t>
  </si>
  <si>
    <t>стоимость обслуживания в месяц, сум, с НДС</t>
  </si>
  <si>
    <t>Всего  обслуживания, сум, с НДС</t>
  </si>
  <si>
    <t>Срок монтажных и пуско-налодочных работ</t>
  </si>
  <si>
    <t>Срок поставки</t>
  </si>
  <si>
    <t>Прохождение проверки СБ</t>
  </si>
  <si>
    <t>кален. дней</t>
  </si>
  <si>
    <t>Программаторы для лифтов в комплекте</t>
  </si>
  <si>
    <t>да</t>
  </si>
  <si>
    <t>ИНН организации</t>
  </si>
  <si>
    <t>Согласование договора заказчика</t>
  </si>
  <si>
    <t>9*9*9</t>
  </si>
  <si>
    <t>Итого по всем позициям</t>
  </si>
  <si>
    <t>ЛИФТ 1200х2000х2200</t>
  </si>
  <si>
    <t>Примечание
 (Указать производителя м марку лифтов)</t>
  </si>
  <si>
    <t>ОБСЛУЖИВАНИЕ 3 лифтов в течении строителства</t>
  </si>
  <si>
    <t>ОБСЛУЖИВАНИЕ 3 лифтов после строителства</t>
  </si>
  <si>
    <t>на выполнение поставки, монтажа, пуско-наладочных работ, сертификации и ежемесячного обслуживания лифтов объекта ЖК "Династия"  г. Ташкент</t>
  </si>
  <si>
    <t>Аванс , в % предоплата/ на CIP поставке/ аванс для начала монтажа</t>
  </si>
  <si>
    <t>%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</si>
</sst>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0.0"/>
    <numFmt numFmtId="166" formatCode="#,##0.00\ _₽"/>
    <numFmt numFmtId="167" formatCode="#,##0.00\ &quot;₽&quot;"/>
    <numFmt numFmtId="168" formatCode="#,##0.00\ [$€-1]"/>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2"/>
      <name val="Times New Roman"/>
      <family val="1"/>
      <charset val="204"/>
    </font>
    <font>
      <sz val="12"/>
      <name val="Times New Roman"/>
      <family val="1"/>
      <charset val="204"/>
    </font>
    <font>
      <b/>
      <sz val="16"/>
      <name val="Times New Roman"/>
      <family val="1"/>
      <charset val="204"/>
    </font>
    <font>
      <sz val="10"/>
      <name val="Times New Roman"/>
      <family val="1"/>
      <charset val="204"/>
    </font>
    <font>
      <sz val="10"/>
      <name val="Arial Cyr"/>
      <charset val="204"/>
    </font>
    <font>
      <b/>
      <sz val="10"/>
      <name val="Times New Roman"/>
      <family val="1"/>
      <charset val="204"/>
    </font>
    <font>
      <sz val="12"/>
      <color rgb="FFFF0000"/>
      <name val="Times New Roman"/>
      <family val="1"/>
      <charset val="204"/>
    </font>
    <font>
      <sz val="12"/>
      <color theme="1"/>
      <name val="Times New Roman"/>
      <family val="1"/>
      <charset val="204"/>
    </font>
    <font>
      <sz val="12"/>
      <color rgb="FF0000FF"/>
      <name val="Times New Roman"/>
      <family val="1"/>
      <charset val="204"/>
    </font>
    <font>
      <sz val="11"/>
      <name val="Times New Roman"/>
      <family val="1"/>
      <charset val="204"/>
    </font>
    <font>
      <b/>
      <sz val="11"/>
      <name val="Times New Roman"/>
      <family val="1"/>
      <charset val="204"/>
    </font>
    <font>
      <i/>
      <sz val="12"/>
      <name val="Times New Roman"/>
      <family val="1"/>
      <charset val="204"/>
    </font>
    <font>
      <b/>
      <i/>
      <sz val="12"/>
      <name val="Times New Roman"/>
      <family val="1"/>
      <charset val="204"/>
    </font>
    <font>
      <sz val="11"/>
      <color rgb="FF000000"/>
      <name val="Calibri"/>
      <family val="2"/>
      <charset val="204"/>
    </font>
    <font>
      <b/>
      <sz val="14"/>
      <name val="Times New Roman"/>
      <family val="1"/>
      <charset val="204"/>
    </font>
    <font>
      <sz val="11"/>
      <name val="Calibri"/>
      <family val="2"/>
      <charset val="204"/>
    </font>
    <font>
      <sz val="11"/>
      <name val="Calibri"/>
      <family val="2"/>
      <scheme val="minor"/>
    </font>
    <font>
      <sz val="8"/>
      <name val="Calibri"/>
      <family val="2"/>
      <scheme val="minor"/>
    </font>
    <font>
      <b/>
      <sz val="14"/>
      <color theme="1"/>
      <name val="Times New Roman"/>
      <family val="1"/>
      <charset val="204"/>
    </font>
  </fonts>
  <fills count="14">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CCCCFF"/>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4" tint="0.79998168889431442"/>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medium">
        <color indexed="64"/>
      </bottom>
      <diagonal/>
    </border>
  </borders>
  <cellStyleXfs count="27">
    <xf numFmtId="0" fontId="0" fillId="0" borderId="0"/>
    <xf numFmtId="0" fontId="6" fillId="0" borderId="0"/>
    <xf numFmtId="0" fontId="6" fillId="0" borderId="0"/>
    <xf numFmtId="0" fontId="7" fillId="0" borderId="0"/>
    <xf numFmtId="43" fontId="7" fillId="0" borderId="0" applyFont="0" applyFill="0" applyBorder="0" applyAlignment="0" applyProtection="0"/>
    <xf numFmtId="0" fontId="12" fillId="0" borderId="0"/>
    <xf numFmtId="0" fontId="5" fillId="0" borderId="0"/>
    <xf numFmtId="0" fontId="4" fillId="0" borderId="0"/>
    <xf numFmtId="0" fontId="4" fillId="0" borderId="0"/>
    <xf numFmtId="43" fontId="7" fillId="0" borderId="0" applyFont="0" applyFill="0" applyBorder="0" applyAlignment="0" applyProtection="0"/>
    <xf numFmtId="0" fontId="3" fillId="0" borderId="0"/>
    <xf numFmtId="0" fontId="3" fillId="0" borderId="0"/>
    <xf numFmtId="43" fontId="7" fillId="0" borderId="0" applyFont="0" applyFill="0" applyBorder="0" applyAlignment="0" applyProtection="0"/>
    <xf numFmtId="0" fontId="3" fillId="0" borderId="0"/>
    <xf numFmtId="0" fontId="3" fillId="0" borderId="0"/>
    <xf numFmtId="0" fontId="3" fillId="0" borderId="0"/>
    <xf numFmtId="43" fontId="7"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0" fontId="2" fillId="0" borderId="0"/>
    <xf numFmtId="0" fontId="2" fillId="0" borderId="0"/>
    <xf numFmtId="0" fontId="2" fillId="0" borderId="0"/>
    <xf numFmtId="43" fontId="7" fillId="0" borderId="0" applyFont="0" applyFill="0" applyBorder="0" applyAlignment="0" applyProtection="0"/>
    <xf numFmtId="0" fontId="1" fillId="0" borderId="0"/>
    <xf numFmtId="0" fontId="1" fillId="0" borderId="0"/>
    <xf numFmtId="0" fontId="1" fillId="0" borderId="0"/>
  </cellStyleXfs>
  <cellXfs count="386">
    <xf numFmtId="0" fontId="0" fillId="0" borderId="0" xfId="0"/>
    <xf numFmtId="0" fontId="8" fillId="4" borderId="1" xfId="0" applyFont="1" applyFill="1" applyBorder="1" applyAlignment="1">
      <alignment horizontal="center" vertical="center"/>
    </xf>
    <xf numFmtId="0" fontId="9" fillId="4" borderId="1" xfId="0" applyFont="1" applyFill="1" applyBorder="1" applyAlignment="1">
      <alignment horizontal="left" vertical="center" wrapText="1"/>
    </xf>
    <xf numFmtId="49" fontId="8" fillId="4"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9" fillId="4" borderId="1" xfId="0" applyFont="1" applyFill="1" applyBorder="1" applyAlignment="1">
      <alignment horizontal="right" vertical="center" wrapText="1"/>
    </xf>
    <xf numFmtId="165" fontId="8" fillId="4" borderId="1" xfId="0" applyNumberFormat="1"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left" wrapText="1"/>
    </xf>
    <xf numFmtId="4" fontId="9" fillId="0" borderId="0" xfId="0" applyNumberFormat="1" applyFont="1"/>
    <xf numFmtId="0" fontId="9" fillId="0" borderId="0" xfId="0" applyFont="1" applyAlignment="1">
      <alignment wrapText="1"/>
    </xf>
    <xf numFmtId="0" fontId="11" fillId="0" borderId="0" xfId="0" applyFont="1"/>
    <xf numFmtId="0" fontId="8" fillId="3" borderId="1" xfId="0" applyFont="1" applyFill="1" applyBorder="1" applyAlignment="1">
      <alignment horizontal="center" vertical="center" wrapText="1"/>
    </xf>
    <xf numFmtId="4" fontId="9" fillId="3" borderId="1" xfId="0" applyNumberFormat="1" applyFont="1" applyFill="1" applyBorder="1" applyAlignment="1">
      <alignment horizontal="center" vertical="center"/>
    </xf>
    <xf numFmtId="0" fontId="11" fillId="0" borderId="0" xfId="0" applyFont="1" applyFill="1"/>
    <xf numFmtId="0" fontId="10" fillId="0" borderId="0" xfId="0" applyFont="1"/>
    <xf numFmtId="0" fontId="9" fillId="3"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4" fontId="9" fillId="0" borderId="1" xfId="0" applyNumberFormat="1" applyFont="1" applyBorder="1" applyAlignment="1">
      <alignment horizontal="center" vertical="center"/>
    </xf>
    <xf numFmtId="0" fontId="9" fillId="0" borderId="1" xfId="0" applyFont="1" applyFill="1" applyBorder="1" applyAlignment="1">
      <alignment horizontal="right" vertical="center" wrapText="1"/>
    </xf>
    <xf numFmtId="4"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4"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9" fillId="0" borderId="0" xfId="0" applyFont="1" applyBorder="1" applyAlignment="1">
      <alignment wrapText="1"/>
    </xf>
    <xf numFmtId="4" fontId="9" fillId="0" borderId="0" xfId="0" applyNumberFormat="1" applyFont="1" applyBorder="1"/>
    <xf numFmtId="0" fontId="9" fillId="0" borderId="0" xfId="0" applyFont="1" applyBorder="1"/>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6" fontId="9" fillId="0"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49" fontId="8" fillId="6" borderId="1" xfId="0" applyNumberFormat="1" applyFont="1" applyFill="1" applyBorder="1" applyAlignment="1">
      <alignment horizontal="center" vertical="center"/>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xf>
    <xf numFmtId="4" fontId="8" fillId="6" borderId="1" xfId="0" applyNumberFormat="1" applyFont="1" applyFill="1" applyBorder="1" applyAlignment="1">
      <alignment horizontal="center" vertical="center"/>
    </xf>
    <xf numFmtId="4" fontId="9" fillId="6"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4" fontId="9" fillId="4" borderId="1" xfId="0" applyNumberFormat="1" applyFont="1" applyFill="1" applyBorder="1" applyAlignment="1">
      <alignment horizontal="right" vertical="center"/>
    </xf>
    <xf numFmtId="0" fontId="9" fillId="4" borderId="1" xfId="0" applyFont="1" applyFill="1" applyBorder="1" applyAlignment="1">
      <alignment vertical="center" wrapText="1"/>
    </xf>
    <xf numFmtId="4" fontId="9" fillId="4" borderId="1" xfId="0" applyNumberFormat="1" applyFont="1" applyFill="1" applyBorder="1" applyAlignment="1">
      <alignment vertical="center" wrapText="1"/>
    </xf>
    <xf numFmtId="0" fontId="8" fillId="5" borderId="1" xfId="0" applyFont="1" applyFill="1" applyBorder="1" applyAlignment="1">
      <alignment horizontal="center" vertical="center"/>
    </xf>
    <xf numFmtId="4" fontId="8" fillId="4" borderId="1" xfId="0" applyNumberFormat="1" applyFont="1" applyFill="1" applyBorder="1" applyAlignment="1">
      <alignment vertical="center"/>
    </xf>
    <xf numFmtId="0" fontId="8" fillId="7" borderId="1" xfId="0" applyFont="1" applyFill="1" applyBorder="1" applyAlignment="1">
      <alignment horizontal="left" vertical="center" wrapText="1"/>
    </xf>
    <xf numFmtId="0" fontId="8" fillId="7" borderId="1" xfId="0" applyFont="1" applyFill="1" applyBorder="1" applyAlignment="1">
      <alignment horizontal="center" vertical="center"/>
    </xf>
    <xf numFmtId="2" fontId="8" fillId="5"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49" fontId="8" fillId="8" borderId="1" xfId="0" quotePrefix="1" applyNumberFormat="1" applyFont="1" applyFill="1" applyBorder="1" applyAlignment="1">
      <alignment horizontal="center" vertical="center"/>
    </xf>
    <xf numFmtId="0" fontId="8" fillId="8" borderId="1" xfId="0" applyFont="1" applyFill="1" applyBorder="1" applyAlignment="1">
      <alignment horizontal="center" vertical="center" wrapText="1"/>
    </xf>
    <xf numFmtId="0" fontId="9" fillId="8" borderId="1" xfId="0" applyFont="1" applyFill="1" applyBorder="1" applyAlignment="1">
      <alignment horizontal="center" vertical="center"/>
    </xf>
    <xf numFmtId="4" fontId="8" fillId="8" borderId="1" xfId="0" applyNumberFormat="1" applyFont="1" applyFill="1" applyBorder="1" applyAlignment="1">
      <alignment horizontal="center" vertical="center"/>
    </xf>
    <xf numFmtId="4" fontId="9" fillId="8" borderId="1" xfId="0" applyNumberFormat="1" applyFont="1" applyFill="1" applyBorder="1" applyAlignment="1">
      <alignment horizontal="center" vertical="center"/>
    </xf>
    <xf numFmtId="4" fontId="9" fillId="8" borderId="1" xfId="0" applyNumberFormat="1" applyFont="1" applyFill="1" applyBorder="1" applyAlignment="1">
      <alignment horizontal="right" vertical="center"/>
    </xf>
    <xf numFmtId="0" fontId="9" fillId="6"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0" fontId="9" fillId="4" borderId="1" xfId="0" applyFont="1" applyFill="1" applyBorder="1"/>
    <xf numFmtId="2" fontId="8" fillId="4"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wrapText="1"/>
    </xf>
    <xf numFmtId="2" fontId="8" fillId="7" borderId="1" xfId="0" applyNumberFormat="1" applyFont="1" applyFill="1" applyBorder="1" applyAlignment="1">
      <alignment horizontal="center" vertical="center"/>
    </xf>
    <xf numFmtId="4" fontId="8" fillId="7"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3" fontId="8" fillId="0" borderId="1" xfId="4"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 fontId="8" fillId="7"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right" vertical="center" wrapText="1"/>
    </xf>
    <xf numFmtId="49" fontId="8" fillId="4"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 fontId="8" fillId="5" borderId="1" xfId="0" applyNumberFormat="1" applyFont="1" applyFill="1" applyBorder="1" applyAlignment="1">
      <alignment horizontal="center" vertical="center"/>
    </xf>
    <xf numFmtId="4" fontId="9" fillId="5" borderId="1" xfId="0" applyNumberFormat="1" applyFont="1" applyFill="1" applyBorder="1" applyAlignment="1">
      <alignment horizontal="center" vertical="center"/>
    </xf>
    <xf numFmtId="4" fontId="9" fillId="5" borderId="1" xfId="0" applyNumberFormat="1" applyFont="1" applyFill="1" applyBorder="1" applyAlignment="1">
      <alignment horizontal="right" vertical="center"/>
    </xf>
    <xf numFmtId="49" fontId="8" fillId="0" borderId="1" xfId="0" applyNumberFormat="1" applyFont="1" applyFill="1" applyBorder="1" applyAlignment="1">
      <alignment horizontal="center" vertical="center" wrapText="1"/>
    </xf>
    <xf numFmtId="4" fontId="8" fillId="0" borderId="1" xfId="0" applyNumberFormat="1" applyFont="1" applyBorder="1" applyAlignment="1">
      <alignment horizontal="center" vertical="center"/>
    </xf>
    <xf numFmtId="166" fontId="9" fillId="0" borderId="1" xfId="0" applyNumberFormat="1" applyFont="1" applyBorder="1"/>
    <xf numFmtId="166" fontId="9" fillId="4" borderId="1" xfId="0" applyNumberFormat="1" applyFont="1" applyFill="1" applyBorder="1"/>
    <xf numFmtId="164" fontId="8" fillId="4" borderId="1" xfId="0" applyNumberFormat="1" applyFont="1" applyFill="1" applyBorder="1" applyAlignment="1">
      <alignment horizontal="center" vertical="center" wrapText="1"/>
    </xf>
    <xf numFmtId="43" fontId="8" fillId="7" borderId="1" xfId="4" applyFont="1" applyFill="1" applyBorder="1" applyAlignment="1">
      <alignment horizontal="center" vertical="center"/>
    </xf>
    <xf numFmtId="43" fontId="8" fillId="2" borderId="1" xfId="4" applyFont="1" applyFill="1" applyBorder="1" applyAlignment="1">
      <alignment horizontal="center" vertical="center"/>
    </xf>
    <xf numFmtId="0" fontId="8" fillId="6" borderId="1" xfId="0" applyFont="1" applyFill="1" applyBorder="1" applyAlignment="1">
      <alignment horizontal="center" vertical="center" wrapText="1"/>
    </xf>
    <xf numFmtId="0" fontId="8" fillId="0" borderId="0" xfId="0" applyFont="1"/>
    <xf numFmtId="0" fontId="9" fillId="0" borderId="0" xfId="0" applyFont="1" applyBorder="1" applyAlignment="1"/>
    <xf numFmtId="0" fontId="16" fillId="0" borderId="1" xfId="0"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0" fontId="9" fillId="0" borderId="1" xfId="0" applyFont="1" applyBorder="1" applyAlignment="1">
      <alignment horizontal="center" vertical="center" wrapText="1"/>
    </xf>
    <xf numFmtId="4" fontId="9" fillId="5" borderId="1" xfId="0" applyNumberFormat="1" applyFont="1" applyFill="1" applyBorder="1" applyAlignment="1">
      <alignment horizontal="center" vertical="center" wrapText="1"/>
    </xf>
    <xf numFmtId="4" fontId="9" fillId="6" borderId="1" xfId="0" applyNumberFormat="1" applyFont="1" applyFill="1" applyBorder="1" applyAlignment="1">
      <alignment horizontal="center" vertical="center" wrapText="1"/>
    </xf>
    <xf numFmtId="0" fontId="8" fillId="0" borderId="0" xfId="0" applyFont="1" applyAlignment="1">
      <alignment wrapText="1"/>
    </xf>
    <xf numFmtId="49" fontId="8" fillId="3" borderId="1" xfId="0" applyNumberFormat="1" applyFont="1" applyFill="1" applyBorder="1" applyAlignment="1">
      <alignment horizontal="center"/>
    </xf>
    <xf numFmtId="4" fontId="8" fillId="6"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8" fillId="10" borderId="1" xfId="0" applyNumberFormat="1" applyFont="1" applyFill="1" applyBorder="1" applyAlignment="1">
      <alignment horizontal="center" vertical="center"/>
    </xf>
    <xf numFmtId="4" fontId="8" fillId="0" borderId="1" xfId="4" applyNumberFormat="1" applyFont="1" applyFill="1" applyBorder="1" applyAlignment="1">
      <alignment horizontal="center" vertical="center"/>
    </xf>
    <xf numFmtId="0" fontId="8" fillId="3" borderId="1" xfId="0" applyFont="1" applyFill="1" applyBorder="1" applyAlignment="1">
      <alignment horizontal="center" vertical="center"/>
    </xf>
    <xf numFmtId="4" fontId="9" fillId="4" borderId="1" xfId="4" applyNumberFormat="1" applyFont="1" applyFill="1" applyBorder="1" applyAlignment="1">
      <alignment horizontal="center" vertical="center" wrapText="1"/>
    </xf>
    <xf numFmtId="4" fontId="9" fillId="0" borderId="1" xfId="4"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wrapText="1"/>
    </xf>
    <xf numFmtId="4" fontId="8" fillId="2" borderId="1" xfId="0" applyNumberFormat="1" applyFont="1" applyFill="1" applyBorder="1" applyAlignment="1">
      <alignment horizontal="right" vertical="center"/>
    </xf>
    <xf numFmtId="4" fontId="9" fillId="3" borderId="1" xfId="0" applyNumberFormat="1" applyFont="1" applyFill="1" applyBorder="1" applyAlignment="1">
      <alignment horizontal="right" vertical="center"/>
    </xf>
    <xf numFmtId="4" fontId="9" fillId="0" borderId="1" xfId="4" applyNumberFormat="1" applyFont="1" applyBorder="1" applyAlignment="1">
      <alignment horizontal="right" vertical="center"/>
    </xf>
    <xf numFmtId="4" fontId="9" fillId="0" borderId="1" xfId="4" applyNumberFormat="1" applyFont="1" applyFill="1" applyBorder="1" applyAlignment="1">
      <alignment horizontal="right" vertical="center"/>
    </xf>
    <xf numFmtId="4" fontId="9" fillId="2" borderId="1" xfId="0" applyNumberFormat="1" applyFont="1" applyFill="1" applyBorder="1" applyAlignment="1">
      <alignment horizontal="right" vertical="center"/>
    </xf>
    <xf numFmtId="4" fontId="9" fillId="6" borderId="1"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4" fontId="8" fillId="7" borderId="1" xfId="0" applyNumberFormat="1" applyFont="1" applyFill="1" applyBorder="1" applyAlignment="1">
      <alignment horizontal="right" vertical="center" wrapText="1"/>
    </xf>
    <xf numFmtId="4" fontId="9" fillId="0" borderId="1" xfId="0" applyNumberFormat="1" applyFont="1" applyBorder="1" applyAlignment="1">
      <alignment horizontal="right" vertical="center"/>
    </xf>
    <xf numFmtId="4" fontId="8" fillId="6" borderId="1" xfId="0" applyNumberFormat="1" applyFont="1" applyFill="1" applyBorder="1" applyAlignment="1">
      <alignment horizontal="right" vertical="center" wrapText="1"/>
    </xf>
    <xf numFmtId="4" fontId="8" fillId="6" borderId="1" xfId="0" applyNumberFormat="1" applyFont="1" applyFill="1" applyBorder="1" applyAlignment="1">
      <alignment horizontal="right" vertical="center"/>
    </xf>
    <xf numFmtId="0" fontId="9" fillId="0" borderId="0" xfId="0" applyFont="1" applyAlignment="1">
      <alignment horizontal="right" vertical="center"/>
    </xf>
    <xf numFmtId="49" fontId="8" fillId="0" borderId="1" xfId="0" applyNumberFormat="1" applyFont="1" applyBorder="1" applyAlignment="1">
      <alignment horizontal="center" vertical="center"/>
    </xf>
    <xf numFmtId="49" fontId="8" fillId="4" borderId="1" xfId="0" quotePrefix="1"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4" fontId="19" fillId="0" borderId="1" xfId="0" applyNumberFormat="1" applyFont="1" applyFill="1" applyBorder="1" applyAlignment="1">
      <alignment horizontal="right" vertical="center" wrapText="1"/>
    </xf>
    <xf numFmtId="4" fontId="20" fillId="0" borderId="1" xfId="0" applyNumberFormat="1" applyFont="1" applyFill="1" applyBorder="1" applyAlignment="1">
      <alignment horizontal="right" vertical="center"/>
    </xf>
    <xf numFmtId="0" fontId="9" fillId="0" borderId="1" xfId="0" applyFont="1" applyFill="1" applyBorder="1" applyAlignment="1">
      <alignment vertical="center" wrapText="1"/>
    </xf>
    <xf numFmtId="0" fontId="11" fillId="0" borderId="0" xfId="0" applyFont="1" applyBorder="1" applyAlignment="1">
      <alignment horizontal="left"/>
    </xf>
    <xf numFmtId="0" fontId="13" fillId="0" borderId="0" xfId="0" applyFont="1" applyBorder="1" applyAlignment="1">
      <alignment horizontal="left"/>
    </xf>
    <xf numFmtId="0" fontId="9" fillId="0" borderId="7" xfId="0" applyFont="1" applyFill="1" applyBorder="1" applyAlignment="1">
      <alignment vertical="center" wrapText="1"/>
    </xf>
    <xf numFmtId="0" fontId="8" fillId="0" borderId="1" xfId="0" applyFont="1" applyFill="1" applyBorder="1" applyAlignment="1">
      <alignment horizontal="left" vertical="center" wrapText="1"/>
    </xf>
    <xf numFmtId="49" fontId="8" fillId="0" borderId="0" xfId="0" applyNumberFormat="1" applyFont="1"/>
    <xf numFmtId="49" fontId="8" fillId="11" borderId="1" xfId="0" applyNumberFormat="1" applyFont="1" applyFill="1" applyBorder="1" applyAlignment="1">
      <alignment horizontal="center" vertical="center"/>
    </xf>
    <xf numFmtId="0" fontId="10" fillId="11" borderId="1" xfId="0" applyFont="1" applyFill="1" applyBorder="1" applyAlignment="1">
      <alignment horizontal="center" vertical="center" wrapText="1"/>
    </xf>
    <xf numFmtId="0" fontId="9" fillId="11" borderId="1" xfId="0" applyFont="1" applyFill="1" applyBorder="1" applyAlignment="1">
      <alignment horizontal="center" vertical="center"/>
    </xf>
    <xf numFmtId="4" fontId="8" fillId="11" borderId="1" xfId="0" applyNumberFormat="1" applyFont="1" applyFill="1" applyBorder="1" applyAlignment="1">
      <alignment horizontal="center" vertical="center"/>
    </xf>
    <xf numFmtId="4" fontId="8" fillId="11" borderId="1" xfId="0" applyNumberFormat="1" applyFont="1" applyFill="1" applyBorder="1" applyAlignment="1">
      <alignment horizontal="center" vertical="center" wrapText="1"/>
    </xf>
    <xf numFmtId="4" fontId="9" fillId="11" borderId="1" xfId="0" applyNumberFormat="1" applyFont="1" applyFill="1" applyBorder="1" applyAlignment="1">
      <alignment horizontal="center" vertical="center"/>
    </xf>
    <xf numFmtId="0" fontId="8" fillId="11" borderId="1" xfId="0" applyFont="1" applyFill="1" applyBorder="1" applyAlignment="1">
      <alignment horizontal="center" vertical="center"/>
    </xf>
    <xf numFmtId="43" fontId="8" fillId="11" borderId="1" xfId="4" applyFont="1" applyFill="1" applyBorder="1" applyAlignment="1">
      <alignment horizontal="center" vertical="center"/>
    </xf>
    <xf numFmtId="4" fontId="9" fillId="11" borderId="1" xfId="0" applyNumberFormat="1" applyFont="1" applyFill="1" applyBorder="1" applyAlignment="1">
      <alignment horizontal="center" vertical="center" wrapText="1"/>
    </xf>
    <xf numFmtId="4" fontId="9" fillId="11" borderId="1" xfId="0" applyNumberFormat="1" applyFont="1" applyFill="1" applyBorder="1" applyAlignment="1">
      <alignment horizontal="right" vertical="center"/>
    </xf>
    <xf numFmtId="0" fontId="8" fillId="11" borderId="1"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0" borderId="1" xfId="0" applyFont="1" applyFill="1" applyBorder="1" applyAlignment="1">
      <alignment horizontal="left" vertical="center" wrapText="1"/>
    </xf>
    <xf numFmtId="0" fontId="9" fillId="10" borderId="1" xfId="0" applyFont="1" applyFill="1" applyBorder="1" applyAlignment="1">
      <alignment horizontal="center" vertical="center"/>
    </xf>
    <xf numFmtId="4" fontId="9" fillId="10" borderId="1" xfId="0" applyNumberFormat="1" applyFont="1" applyFill="1" applyBorder="1" applyAlignment="1">
      <alignment horizontal="center" vertical="center" wrapText="1"/>
    </xf>
    <xf numFmtId="4" fontId="8" fillId="10" borderId="1" xfId="4" applyNumberFormat="1" applyFont="1" applyFill="1" applyBorder="1" applyAlignment="1">
      <alignment horizontal="center" vertical="center"/>
    </xf>
    <xf numFmtId="4" fontId="9" fillId="10" borderId="1" xfId="0" applyNumberFormat="1" applyFont="1" applyFill="1" applyBorder="1" applyAlignment="1">
      <alignment horizontal="center" vertical="center"/>
    </xf>
    <xf numFmtId="0" fontId="8" fillId="0" borderId="1" xfId="0" applyFont="1" applyFill="1" applyBorder="1" applyAlignment="1">
      <alignment horizontal="right" vertical="center" wrapText="1"/>
    </xf>
    <xf numFmtId="0" fontId="15" fillId="0" borderId="1" xfId="0" applyFont="1" applyBorder="1"/>
    <xf numFmtId="0" fontId="15" fillId="0" borderId="1" xfId="0" applyFont="1" applyFill="1" applyBorder="1" applyAlignment="1">
      <alignment wrapText="1"/>
    </xf>
    <xf numFmtId="0" fontId="15" fillId="0" borderId="0" xfId="0" applyFont="1"/>
    <xf numFmtId="0" fontId="15" fillId="0" borderId="0" xfId="0" applyFont="1" applyBorder="1"/>
    <xf numFmtId="0" fontId="9"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vertical="center"/>
    </xf>
    <xf numFmtId="0" fontId="20" fillId="0" borderId="1" xfId="0" applyFont="1" applyFill="1" applyBorder="1" applyAlignment="1">
      <alignment horizontal="left" vertical="center" wrapText="1"/>
    </xf>
    <xf numFmtId="4" fontId="9" fillId="0" borderId="7" xfId="0" applyNumberFormat="1" applyFont="1" applyFill="1" applyBorder="1" applyAlignment="1">
      <alignment vertical="center"/>
    </xf>
    <xf numFmtId="4" fontId="17" fillId="4"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 fontId="9" fillId="6" borderId="1" xfId="0" applyNumberFormat="1" applyFont="1" applyFill="1" applyBorder="1" applyAlignment="1">
      <alignment horizontal="right" vertical="center" wrapText="1"/>
    </xf>
    <xf numFmtId="4" fontId="9" fillId="4" borderId="1" xfId="0" applyNumberFormat="1" applyFont="1" applyFill="1" applyBorder="1" applyAlignment="1">
      <alignment vertical="center"/>
    </xf>
    <xf numFmtId="49"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wrapText="1"/>
    </xf>
    <xf numFmtId="0" fontId="9" fillId="3" borderId="1" xfId="0" applyFont="1" applyFill="1" applyBorder="1" applyAlignment="1">
      <alignment horizontal="center" vertical="center"/>
    </xf>
    <xf numFmtId="4" fontId="8" fillId="3"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49" fontId="8" fillId="3" borderId="1" xfId="0" applyNumberFormat="1" applyFont="1" applyFill="1" applyBorder="1" applyAlignment="1">
      <alignment horizontal="center" vertical="center"/>
    </xf>
    <xf numFmtId="0" fontId="9" fillId="0" borderId="0" xfId="0" applyFont="1" applyFill="1"/>
    <xf numFmtId="0" fontId="9" fillId="0" borderId="1" xfId="0" applyFont="1" applyFill="1" applyBorder="1" applyAlignment="1">
      <alignment horizontal="left" vertical="center" wrapText="1"/>
    </xf>
    <xf numFmtId="0" fontId="9" fillId="0" borderId="0" xfId="0" applyFont="1"/>
    <xf numFmtId="49" fontId="8" fillId="0" borderId="1" xfId="0" applyNumberFormat="1" applyFont="1" applyFill="1" applyBorder="1" applyAlignment="1">
      <alignment horizontal="center" vertical="center"/>
    </xf>
    <xf numFmtId="4" fontId="9" fillId="0"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Fill="1" applyBorder="1" applyAlignment="1">
      <alignment horizontal="left" wrapText="1"/>
    </xf>
    <xf numFmtId="4" fontId="8" fillId="0" borderId="1" xfId="0" applyNumberFormat="1" applyFont="1" applyFill="1" applyBorder="1" applyAlignment="1">
      <alignment horizontal="right" vertical="center" wrapText="1"/>
    </xf>
    <xf numFmtId="165" fontId="8" fillId="0" borderId="1" xfId="0" applyNumberFormat="1" applyFont="1" applyFill="1" applyBorder="1" applyAlignment="1">
      <alignment horizontal="center" vertical="center"/>
    </xf>
    <xf numFmtId="0" fontId="15" fillId="4" borderId="1" xfId="0" applyFont="1" applyFill="1" applyBorder="1" applyAlignment="1">
      <alignment horizontal="left" vertical="center" wrapText="1"/>
    </xf>
    <xf numFmtId="0" fontId="9" fillId="0" borderId="7" xfId="0" applyFont="1" applyFill="1" applyBorder="1" applyAlignment="1">
      <alignment horizontal="center" vertical="center" wrapText="1"/>
    </xf>
    <xf numFmtId="4" fontId="8" fillId="0" borderId="7" xfId="0" applyNumberFormat="1" applyFont="1" applyFill="1" applyBorder="1" applyAlignment="1">
      <alignment horizontal="center" vertical="center"/>
    </xf>
    <xf numFmtId="0" fontId="9" fillId="0" borderId="1" xfId="0" applyFont="1" applyBorder="1" applyAlignment="1">
      <alignment horizontal="left" vertical="center" wrapText="1"/>
    </xf>
    <xf numFmtId="4" fontId="9" fillId="0" borderId="1" xfId="4" applyNumberFormat="1" applyFont="1" applyFill="1" applyBorder="1" applyAlignment="1">
      <alignment horizontal="center" vertical="center"/>
    </xf>
    <xf numFmtId="0" fontId="15" fillId="0" borderId="1" xfId="0" applyFont="1" applyBorder="1" applyAlignment="1">
      <alignment horizontal="center" vertical="center"/>
    </xf>
    <xf numFmtId="4" fontId="18" fillId="0" borderId="1" xfId="0" applyNumberFormat="1" applyFont="1" applyBorder="1" applyAlignment="1">
      <alignment horizontal="right" vertical="center" wrapText="1"/>
    </xf>
    <xf numFmtId="4" fontId="18" fillId="0" borderId="1" xfId="0" applyNumberFormat="1" applyFont="1" applyFill="1" applyBorder="1" applyAlignment="1">
      <alignment horizontal="right" vertical="center" wrapText="1"/>
    </xf>
    <xf numFmtId="4" fontId="11" fillId="0" borderId="0" xfId="0" applyNumberFormat="1" applyFont="1" applyFill="1"/>
    <xf numFmtId="164" fontId="11" fillId="0" borderId="0" xfId="0" applyNumberFormat="1" applyFont="1"/>
    <xf numFmtId="4" fontId="9" fillId="4" borderId="1" xfId="0" applyNumberFormat="1" applyFont="1" applyFill="1" applyBorder="1" applyAlignment="1">
      <alignment horizontal="right" vertical="center" wrapText="1"/>
    </xf>
    <xf numFmtId="4" fontId="8" fillId="0" borderId="1" xfId="0" applyNumberFormat="1" applyFont="1" applyFill="1" applyBorder="1" applyAlignment="1">
      <alignment horizontal="center" vertical="center"/>
    </xf>
    <xf numFmtId="4" fontId="9" fillId="0" borderId="1" xfId="0" applyNumberFormat="1" applyFont="1" applyFill="1" applyBorder="1" applyAlignment="1">
      <alignment horizontal="right" vertical="center"/>
    </xf>
    <xf numFmtId="0" fontId="9" fillId="4" borderId="1" xfId="0" applyFont="1" applyFill="1" applyBorder="1" applyAlignment="1">
      <alignment horizontal="center" vertical="center" wrapText="1"/>
    </xf>
    <xf numFmtId="0" fontId="9" fillId="0" borderId="6" xfId="0" applyFont="1" applyFill="1" applyBorder="1" applyAlignment="1">
      <alignment vertical="center" wrapText="1"/>
    </xf>
    <xf numFmtId="0" fontId="9" fillId="4" borderId="6" xfId="0" applyFont="1" applyFill="1" applyBorder="1" applyAlignment="1">
      <alignment vertical="center" wrapText="1"/>
    </xf>
    <xf numFmtId="43" fontId="8" fillId="11" borderId="1" xfId="4" applyFont="1" applyFill="1" applyBorder="1" applyAlignment="1">
      <alignment horizontal="right" vertical="center" wrapText="1"/>
    </xf>
    <xf numFmtId="4" fontId="18" fillId="4" borderId="1" xfId="0" applyNumberFormat="1" applyFont="1" applyFill="1" applyBorder="1" applyAlignment="1">
      <alignment horizontal="center" vertical="center"/>
    </xf>
    <xf numFmtId="43" fontId="9" fillId="0" borderId="0" xfId="4" applyFont="1"/>
    <xf numFmtId="43" fontId="9" fillId="0" borderId="0" xfId="4" applyFont="1" applyAlignment="1">
      <alignment vertical="center"/>
    </xf>
    <xf numFmtId="43" fontId="11" fillId="0" borderId="0" xfId="4" applyFont="1"/>
    <xf numFmtId="43" fontId="11" fillId="0" borderId="0" xfId="4" applyFont="1" applyFill="1"/>
    <xf numFmtId="43" fontId="8" fillId="0" borderId="1" xfId="4" applyFont="1" applyFill="1" applyBorder="1" applyAlignment="1">
      <alignment horizontal="center" vertical="center"/>
    </xf>
    <xf numFmtId="4" fontId="8" fillId="5" borderId="1" xfId="0" applyNumberFormat="1" applyFont="1" applyFill="1" applyBorder="1" applyAlignment="1">
      <alignment horizontal="right" vertical="center"/>
    </xf>
    <xf numFmtId="4" fontId="22" fillId="5" borderId="1" xfId="0" applyNumberFormat="1" applyFont="1" applyFill="1" applyBorder="1" applyAlignment="1">
      <alignment horizontal="right" vertical="center"/>
    </xf>
    <xf numFmtId="49" fontId="9" fillId="0" borderId="1" xfId="0" applyNumberFormat="1" applyFont="1" applyFill="1" applyBorder="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49" fontId="9" fillId="0" borderId="1" xfId="0" applyNumberFormat="1" applyFont="1" applyFill="1" applyBorder="1" applyAlignment="1">
      <alignment horizontal="center" vertical="center"/>
    </xf>
    <xf numFmtId="49" fontId="9" fillId="4"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xf>
    <xf numFmtId="0" fontId="9" fillId="0" borderId="1" xfId="0" applyFont="1" applyFill="1" applyBorder="1"/>
    <xf numFmtId="0" fontId="9" fillId="0" borderId="6" xfId="0" applyFont="1" applyFill="1" applyBorder="1" applyAlignment="1">
      <alignment horizontal="center" vertical="center" wrapText="1"/>
    </xf>
    <xf numFmtId="4" fontId="8" fillId="0" borderId="6" xfId="0" applyNumberFormat="1" applyFont="1" applyFill="1" applyBorder="1" applyAlignment="1">
      <alignment horizontal="center" vertical="center"/>
    </xf>
    <xf numFmtId="0" fontId="9" fillId="0" borderId="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8" fillId="0" borderId="1" xfId="0" quotePrefix="1"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4" fontId="17" fillId="4" borderId="1"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0" fontId="8" fillId="0" borderId="1" xfId="0" applyFont="1" applyFill="1" applyBorder="1" applyAlignment="1">
      <alignment horizontal="left" vertical="center"/>
    </xf>
    <xf numFmtId="4" fontId="19" fillId="0" borderId="1" xfId="0" applyNumberFormat="1" applyFont="1" applyFill="1" applyBorder="1" applyAlignment="1">
      <alignment horizontal="center" vertical="center"/>
    </xf>
    <xf numFmtId="4" fontId="18" fillId="4" borderId="1" xfId="0" applyNumberFormat="1" applyFont="1" applyFill="1" applyBorder="1" applyAlignment="1">
      <alignment horizontal="right" vertical="center"/>
    </xf>
    <xf numFmtId="0" fontId="24" fillId="0" borderId="0" xfId="0" applyFont="1"/>
    <xf numFmtId="167" fontId="9" fillId="0" borderId="1" xfId="0" applyNumberFormat="1" applyFont="1" applyFill="1" applyBorder="1" applyAlignment="1">
      <alignment horizontal="center" vertical="center"/>
    </xf>
    <xf numFmtId="0" fontId="25" fillId="0" borderId="0" xfId="0" applyFont="1" applyBorder="1" applyAlignment="1">
      <alignment vertical="center" wrapText="1"/>
    </xf>
    <xf numFmtId="0" fontId="25" fillId="0" borderId="0" xfId="0" applyFont="1" applyAlignment="1">
      <alignment horizontal="center" vertical="center" wrapText="1"/>
    </xf>
    <xf numFmtId="168" fontId="9" fillId="0" borderId="1" xfId="0" applyNumberFormat="1" applyFont="1" applyBorder="1" applyAlignment="1">
      <alignment horizontal="center" vertical="center"/>
    </xf>
    <xf numFmtId="168" fontId="9" fillId="0" borderId="0" xfId="0" applyNumberFormat="1" applyFont="1" applyBorder="1" applyAlignment="1">
      <alignment horizontal="center" vertical="center"/>
    </xf>
    <xf numFmtId="0" fontId="9"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wrapText="1"/>
    </xf>
    <xf numFmtId="43" fontId="9" fillId="0" borderId="0" xfId="0" applyNumberFormat="1" applyFont="1"/>
    <xf numFmtId="0" fontId="11" fillId="0" borderId="0" xfId="0" applyFont="1" applyAlignment="1">
      <alignment horizontal="center"/>
    </xf>
    <xf numFmtId="4" fontId="17" fillId="0" borderId="1" xfId="0" applyNumberFormat="1" applyFont="1" applyBorder="1" applyAlignment="1">
      <alignment horizontal="center" vertical="center" wrapText="1"/>
    </xf>
    <xf numFmtId="0" fontId="13" fillId="0" borderId="0" xfId="0" applyFont="1" applyBorder="1" applyAlignment="1">
      <alignment horizontal="center"/>
    </xf>
    <xf numFmtId="0" fontId="11" fillId="0" borderId="0" xfId="0" applyFont="1" applyBorder="1" applyAlignment="1">
      <alignment horizontal="center"/>
    </xf>
    <xf numFmtId="43" fontId="11" fillId="0" borderId="0" xfId="4" applyFont="1" applyAlignment="1">
      <alignment horizontal="center"/>
    </xf>
    <xf numFmtId="4" fontId="9" fillId="0" borderId="1" xfId="0" applyNumberFormat="1" applyFont="1" applyFill="1" applyBorder="1" applyAlignment="1">
      <alignment horizontal="center" vertical="center"/>
    </xf>
    <xf numFmtId="0" fontId="14" fillId="12" borderId="0" xfId="0" applyFont="1" applyFill="1" applyAlignment="1" applyProtection="1">
      <alignment vertical="center" wrapText="1"/>
      <protection locked="0"/>
    </xf>
    <xf numFmtId="0" fontId="14" fillId="12" borderId="1" xfId="0" applyFont="1" applyFill="1" applyBorder="1" applyAlignment="1" applyProtection="1">
      <alignment vertical="center" wrapText="1"/>
      <protection locked="0"/>
    </xf>
    <xf numFmtId="166" fontId="9" fillId="12" borderId="1" xfId="0" applyNumberFormat="1" applyFont="1" applyFill="1" applyBorder="1" applyAlignment="1" applyProtection="1">
      <alignment horizontal="center" vertical="center"/>
      <protection locked="0"/>
    </xf>
    <xf numFmtId="0" fontId="9" fillId="12" borderId="1" xfId="0" applyFont="1" applyFill="1" applyBorder="1" applyAlignment="1" applyProtection="1">
      <alignment horizontal="center" vertical="center" wrapText="1"/>
      <protection locked="0"/>
    </xf>
    <xf numFmtId="49" fontId="8" fillId="12" borderId="0" xfId="0" applyNumberFormat="1" applyFont="1" applyFill="1" applyProtection="1">
      <protection locked="0"/>
    </xf>
    <xf numFmtId="0" fontId="9" fillId="12" borderId="0" xfId="0" applyFont="1" applyFill="1" applyProtection="1">
      <protection locked="0"/>
    </xf>
    <xf numFmtId="0" fontId="11" fillId="12" borderId="0" xfId="0" applyFont="1" applyFill="1" applyAlignment="1" applyProtection="1">
      <alignment horizontal="left"/>
      <protection locked="0"/>
    </xf>
    <xf numFmtId="49" fontId="8" fillId="0" borderId="0" xfId="0" applyNumberFormat="1" applyFont="1" applyProtection="1"/>
    <xf numFmtId="0" fontId="9" fillId="0" borderId="0" xfId="0" applyFont="1" applyAlignment="1" applyProtection="1">
      <alignment wrapText="1"/>
    </xf>
    <xf numFmtId="0" fontId="9" fillId="0" borderId="0" xfId="0" applyFont="1" applyProtection="1"/>
    <xf numFmtId="4" fontId="9" fillId="0" borderId="0" xfId="0" applyNumberFormat="1" applyFont="1" applyProtection="1"/>
    <xf numFmtId="0" fontId="9" fillId="0" borderId="0" xfId="0" applyFont="1" applyAlignment="1" applyProtection="1">
      <alignment horizontal="center"/>
    </xf>
    <xf numFmtId="0" fontId="11" fillId="0" borderId="0" xfId="0" applyFont="1" applyAlignment="1" applyProtection="1">
      <alignment horizontal="center"/>
    </xf>
    <xf numFmtId="0" fontId="9" fillId="0" borderId="0" xfId="0" applyFont="1" applyFill="1" applyProtection="1"/>
    <xf numFmtId="49"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14" fontId="9" fillId="0" borderId="1" xfId="0" applyNumberFormat="1" applyFont="1" applyFill="1" applyBorder="1" applyAlignment="1" applyProtection="1">
      <alignment horizontal="center" vertical="center"/>
    </xf>
    <xf numFmtId="0" fontId="14" fillId="4" borderId="0" xfId="0" applyFont="1" applyFill="1" applyAlignment="1" applyProtection="1">
      <alignment vertical="center" wrapText="1"/>
    </xf>
    <xf numFmtId="0" fontId="8" fillId="0" borderId="0" xfId="0" applyFont="1" applyProtection="1"/>
    <xf numFmtId="0" fontId="8" fillId="0" borderId="0" xfId="0" applyFont="1" applyAlignment="1" applyProtection="1">
      <alignment vertical="center"/>
    </xf>
    <xf numFmtId="166" fontId="9" fillId="12" borderId="1" xfId="0" applyNumberFormat="1" applyFont="1" applyFill="1" applyBorder="1" applyAlignment="1" applyProtection="1">
      <alignment horizontal="center" vertical="center"/>
    </xf>
    <xf numFmtId="49" fontId="8" fillId="4" borderId="11" xfId="0" applyNumberFormat="1" applyFont="1" applyFill="1" applyBorder="1" applyAlignment="1" applyProtection="1">
      <alignment horizontal="center" vertical="center"/>
    </xf>
    <xf numFmtId="0" fontId="8" fillId="4" borderId="12" xfId="0" applyFont="1" applyFill="1" applyBorder="1" applyAlignment="1" applyProtection="1">
      <alignment horizontal="left" vertical="center" wrapText="1"/>
    </xf>
    <xf numFmtId="0" fontId="9" fillId="4" borderId="12" xfId="0" applyFont="1" applyFill="1" applyBorder="1" applyAlignment="1" applyProtection="1">
      <alignment horizontal="center" vertical="center"/>
    </xf>
    <xf numFmtId="4" fontId="8" fillId="4" borderId="12" xfId="0" applyNumberFormat="1" applyFont="1" applyFill="1" applyBorder="1" applyAlignment="1" applyProtection="1">
      <alignment horizontal="center" vertical="center"/>
    </xf>
    <xf numFmtId="4" fontId="9" fillId="12" borderId="12" xfId="0" applyNumberFormat="1" applyFont="1" applyFill="1" applyBorder="1" applyAlignment="1" applyProtection="1">
      <alignment horizontal="center" vertical="center"/>
      <protection locked="0"/>
    </xf>
    <xf numFmtId="0" fontId="9" fillId="12" borderId="13" xfId="0" applyFont="1" applyFill="1" applyBorder="1" applyAlignment="1" applyProtection="1">
      <alignment horizontal="center" vertical="center" wrapText="1"/>
      <protection locked="0"/>
    </xf>
    <xf numFmtId="49" fontId="8" fillId="4" borderId="23" xfId="0" applyNumberFormat="1" applyFont="1" applyFill="1" applyBorder="1" applyAlignment="1" applyProtection="1">
      <alignment horizontal="center" vertical="center"/>
    </xf>
    <xf numFmtId="0" fontId="8" fillId="4" borderId="6" xfId="0" applyFont="1" applyFill="1" applyBorder="1" applyAlignment="1" applyProtection="1">
      <alignment horizontal="left" vertical="center" wrapText="1"/>
    </xf>
    <xf numFmtId="0" fontId="9" fillId="4" borderId="6" xfId="0" applyFont="1" applyFill="1" applyBorder="1" applyAlignment="1" applyProtection="1">
      <alignment horizontal="center" vertical="center"/>
    </xf>
    <xf numFmtId="4" fontId="8" fillId="4" borderId="6" xfId="0" applyNumberFormat="1" applyFont="1" applyFill="1" applyBorder="1" applyAlignment="1" applyProtection="1">
      <alignment horizontal="center" vertical="center"/>
    </xf>
    <xf numFmtId="4" fontId="9" fillId="12" borderId="6" xfId="0" applyNumberFormat="1" applyFont="1" applyFill="1" applyBorder="1" applyAlignment="1" applyProtection="1">
      <alignment horizontal="center" vertical="center"/>
      <protection locked="0"/>
    </xf>
    <xf numFmtId="4" fontId="9" fillId="12" borderId="24" xfId="0" applyNumberFormat="1" applyFont="1" applyFill="1" applyBorder="1" applyAlignment="1" applyProtection="1">
      <alignment horizontal="center" vertical="center"/>
      <protection locked="0"/>
    </xf>
    <xf numFmtId="0" fontId="9" fillId="12" borderId="25" xfId="0" applyFont="1" applyFill="1" applyBorder="1" applyAlignment="1" applyProtection="1">
      <alignment horizontal="center" vertical="center" wrapText="1"/>
      <protection locked="0"/>
    </xf>
    <xf numFmtId="49" fontId="8" fillId="9" borderId="19" xfId="0" applyNumberFormat="1" applyFont="1" applyFill="1" applyBorder="1" applyAlignment="1" applyProtection="1">
      <alignment horizontal="center" vertical="center"/>
    </xf>
    <xf numFmtId="0" fontId="8" fillId="9" borderId="20" xfId="0" applyFont="1" applyFill="1" applyBorder="1" applyAlignment="1" applyProtection="1">
      <alignment horizontal="left" vertical="center" wrapText="1"/>
    </xf>
    <xf numFmtId="0" fontId="9" fillId="9" borderId="20" xfId="0" applyFont="1" applyFill="1" applyBorder="1" applyAlignment="1" applyProtection="1">
      <alignment horizontal="center" vertical="center"/>
    </xf>
    <xf numFmtId="4" fontId="8" fillId="9" borderId="20" xfId="0" applyNumberFormat="1" applyFont="1" applyFill="1" applyBorder="1" applyAlignment="1" applyProtection="1">
      <alignment horizontal="center" vertical="center"/>
    </xf>
    <xf numFmtId="49" fontId="8" fillId="9" borderId="26" xfId="0" applyNumberFormat="1" applyFont="1" applyFill="1" applyBorder="1" applyAlignment="1" applyProtection="1">
      <alignment horizontal="center" vertical="center"/>
    </xf>
    <xf numFmtId="0" fontId="8" fillId="9" borderId="17" xfId="0" applyFont="1" applyFill="1" applyBorder="1" applyAlignment="1" applyProtection="1">
      <alignment horizontal="left" vertical="center" wrapText="1"/>
    </xf>
    <xf numFmtId="0" fontId="9" fillId="9" borderId="17" xfId="0" applyFont="1" applyFill="1" applyBorder="1" applyAlignment="1" applyProtection="1">
      <alignment horizontal="center" vertical="center"/>
    </xf>
    <xf numFmtId="4" fontId="8" fillId="9" borderId="17" xfId="0" applyNumberFormat="1" applyFont="1" applyFill="1" applyBorder="1" applyAlignment="1" applyProtection="1">
      <alignment horizontal="center" vertical="center"/>
    </xf>
    <xf numFmtId="4" fontId="9" fillId="9" borderId="17" xfId="0" applyNumberFormat="1" applyFont="1" applyFill="1" applyBorder="1" applyAlignment="1" applyProtection="1">
      <alignment horizontal="center" vertical="center"/>
    </xf>
    <xf numFmtId="0" fontId="9" fillId="9" borderId="27" xfId="0" applyFont="1" applyFill="1" applyBorder="1" applyAlignment="1" applyProtection="1">
      <alignment horizontal="center" vertical="center" wrapText="1"/>
    </xf>
    <xf numFmtId="0" fontId="26" fillId="13" borderId="28" xfId="0" applyFont="1" applyFill="1" applyBorder="1" applyAlignment="1" applyProtection="1">
      <alignment horizontal="center" vertical="center"/>
    </xf>
    <xf numFmtId="3" fontId="26" fillId="13" borderId="29" xfId="0" applyNumberFormat="1" applyFont="1" applyFill="1" applyBorder="1" applyAlignment="1" applyProtection="1">
      <alignment vertical="center"/>
    </xf>
    <xf numFmtId="0" fontId="26" fillId="13" borderId="29" xfId="0" applyFont="1" applyFill="1" applyBorder="1" applyAlignment="1" applyProtection="1">
      <alignment horizontal="center" vertical="center"/>
    </xf>
    <xf numFmtId="4" fontId="26" fillId="13" borderId="29" xfId="0" applyNumberFormat="1" applyFont="1" applyFill="1" applyBorder="1" applyAlignment="1" applyProtection="1">
      <alignment horizontal="center" vertical="center"/>
    </xf>
    <xf numFmtId="3" fontId="26" fillId="13" borderId="29" xfId="0" applyNumberFormat="1" applyFont="1" applyFill="1" applyBorder="1" applyAlignment="1" applyProtection="1">
      <alignment horizontal="center" vertical="center"/>
    </xf>
    <xf numFmtId="3" fontId="26" fillId="13" borderId="30" xfId="0" applyNumberFormat="1" applyFont="1" applyFill="1" applyBorder="1" applyAlignment="1" applyProtection="1">
      <alignment horizontal="center" vertical="center"/>
    </xf>
    <xf numFmtId="49" fontId="8" fillId="13" borderId="31" xfId="0" applyNumberFormat="1" applyFont="1" applyFill="1" applyBorder="1" applyAlignment="1" applyProtection="1">
      <alignment horizontal="center" vertical="center"/>
    </xf>
    <xf numFmtId="0" fontId="8" fillId="13" borderId="18" xfId="0" applyFont="1" applyFill="1" applyBorder="1" applyAlignment="1" applyProtection="1">
      <alignment horizontal="left" vertical="center" wrapText="1"/>
    </xf>
    <xf numFmtId="0" fontId="9" fillId="13" borderId="18" xfId="0" applyFont="1" applyFill="1" applyBorder="1" applyAlignment="1" applyProtection="1">
      <alignment horizontal="center" vertical="center"/>
    </xf>
    <xf numFmtId="4" fontId="8" fillId="13" borderId="18" xfId="0" applyNumberFormat="1" applyFont="1" applyFill="1" applyBorder="1" applyAlignment="1" applyProtection="1">
      <alignment horizontal="center" vertical="center"/>
    </xf>
    <xf numFmtId="4" fontId="9" fillId="13" borderId="18" xfId="0" applyNumberFormat="1" applyFont="1" applyFill="1" applyBorder="1" applyAlignment="1" applyProtection="1">
      <alignment horizontal="center" vertical="center" wrapText="1"/>
    </xf>
    <xf numFmtId="0" fontId="9" fillId="13" borderId="32" xfId="0" applyFont="1" applyFill="1" applyBorder="1" applyAlignment="1" applyProtection="1">
      <alignment horizontal="center" vertical="center" wrapText="1"/>
    </xf>
    <xf numFmtId="0" fontId="15" fillId="0" borderId="11" xfId="0" applyFont="1" applyBorder="1" applyAlignment="1" applyProtection="1">
      <alignment horizontal="center" vertical="center"/>
    </xf>
    <xf numFmtId="0" fontId="9" fillId="0" borderId="12" xfId="0" applyFont="1" applyBorder="1" applyAlignment="1" applyProtection="1">
      <alignment horizontal="left" vertical="center" wrapText="1" indent="1"/>
    </xf>
    <xf numFmtId="0" fontId="15" fillId="0" borderId="12" xfId="0" applyFont="1" applyBorder="1" applyAlignment="1" applyProtection="1">
      <alignment horizontal="center" vertical="center" wrapText="1"/>
    </xf>
    <xf numFmtId="3" fontId="15" fillId="0" borderId="12" xfId="0" applyNumberFormat="1" applyFont="1" applyBorder="1" applyAlignment="1" applyProtection="1">
      <alignment horizontal="center" vertical="center"/>
    </xf>
    <xf numFmtId="3" fontId="15" fillId="0" borderId="13" xfId="0" applyNumberFormat="1" applyFont="1" applyBorder="1" applyAlignment="1" applyProtection="1">
      <alignment horizontal="center" vertical="center"/>
    </xf>
    <xf numFmtId="0" fontId="15" fillId="0" borderId="21" xfId="0" applyFont="1" applyBorder="1" applyAlignment="1" applyProtection="1">
      <alignment horizontal="center" vertical="center"/>
    </xf>
    <xf numFmtId="0" fontId="9" fillId="0" borderId="1" xfId="0" applyFont="1" applyBorder="1" applyAlignment="1" applyProtection="1">
      <alignment horizontal="left" vertical="center" wrapText="1" indent="1"/>
    </xf>
    <xf numFmtId="3" fontId="15" fillId="0" borderId="1" xfId="0" applyNumberFormat="1" applyFont="1" applyBorder="1" applyAlignment="1" applyProtection="1">
      <alignment horizontal="center" vertical="center"/>
    </xf>
    <xf numFmtId="3" fontId="15" fillId="0" borderId="22" xfId="0" applyNumberFormat="1" applyFont="1" applyBorder="1" applyAlignment="1" applyProtection="1">
      <alignment horizontal="center" vertical="center"/>
    </xf>
    <xf numFmtId="0" fontId="15" fillId="0" borderId="1" xfId="0" applyFont="1" applyBorder="1" applyAlignment="1" applyProtection="1">
      <alignment horizontal="center" vertical="center"/>
    </xf>
    <xf numFmtId="4" fontId="15" fillId="0" borderId="1" xfId="0" applyNumberFormat="1" applyFont="1" applyBorder="1" applyAlignment="1" applyProtection="1">
      <alignment vertical="center"/>
    </xf>
    <xf numFmtId="3" fontId="15" fillId="0" borderId="22" xfId="0" applyNumberFormat="1" applyFont="1" applyBorder="1" applyAlignment="1" applyProtection="1">
      <alignment vertical="center"/>
    </xf>
    <xf numFmtId="0" fontId="9" fillId="0" borderId="15" xfId="0" applyFont="1" applyBorder="1" applyAlignment="1" applyProtection="1">
      <alignment horizontal="left" vertical="center" wrapText="1" indent="1"/>
    </xf>
    <xf numFmtId="0" fontId="15" fillId="0" borderId="15" xfId="0" applyFont="1" applyBorder="1" applyAlignment="1" applyProtection="1">
      <alignment horizontal="center" vertical="center"/>
    </xf>
    <xf numFmtId="4" fontId="15" fillId="0" borderId="15" xfId="0" applyNumberFormat="1" applyFont="1" applyBorder="1" applyAlignment="1" applyProtection="1">
      <alignment vertical="center"/>
    </xf>
    <xf numFmtId="3" fontId="15" fillId="0" borderId="16" xfId="0" applyNumberFormat="1" applyFont="1" applyBorder="1" applyAlignment="1" applyProtection="1">
      <alignment vertical="center"/>
    </xf>
    <xf numFmtId="4" fontId="15" fillId="4" borderId="12" xfId="0" applyNumberFormat="1" applyFont="1" applyFill="1" applyBorder="1" applyAlignment="1" applyProtection="1">
      <alignment horizontal="center" vertical="center"/>
      <protection locked="0"/>
    </xf>
    <xf numFmtId="4" fontId="15" fillId="4" borderId="1" xfId="0" applyNumberFormat="1" applyFont="1" applyFill="1" applyBorder="1" applyAlignment="1" applyProtection="1">
      <alignment horizontal="center" vertical="center"/>
      <protection locked="0"/>
    </xf>
    <xf numFmtId="4" fontId="15" fillId="4" borderId="15" xfId="0" applyNumberFormat="1" applyFont="1" applyFill="1" applyBorder="1" applyAlignment="1" applyProtection="1">
      <alignment horizontal="center" vertical="center"/>
      <protection locked="0"/>
    </xf>
    <xf numFmtId="3" fontId="15" fillId="12" borderId="12" xfId="0" applyNumberFormat="1" applyFont="1" applyFill="1" applyBorder="1" applyAlignment="1" applyProtection="1">
      <alignment horizontal="center" vertical="center"/>
    </xf>
    <xf numFmtId="3" fontId="15" fillId="12" borderId="1" xfId="0" applyNumberFormat="1" applyFont="1" applyFill="1" applyBorder="1" applyAlignment="1" applyProtection="1">
      <alignment horizontal="center" vertical="center"/>
    </xf>
    <xf numFmtId="4" fontId="15" fillId="12" borderId="1" xfId="0" applyNumberFormat="1" applyFont="1" applyFill="1" applyBorder="1" applyAlignment="1" applyProtection="1">
      <alignment vertical="center"/>
    </xf>
    <xf numFmtId="4" fontId="15" fillId="12" borderId="15" xfId="0" applyNumberFormat="1" applyFont="1" applyFill="1" applyBorder="1" applyAlignment="1" applyProtection="1">
      <alignment vertical="center"/>
    </xf>
    <xf numFmtId="0" fontId="15" fillId="0" borderId="33" xfId="0" applyFont="1" applyBorder="1" applyAlignment="1" applyProtection="1">
      <alignment horizontal="center" vertical="center"/>
    </xf>
    <xf numFmtId="0" fontId="9" fillId="0" borderId="7" xfId="0" applyFont="1" applyBorder="1" applyAlignment="1" applyProtection="1">
      <alignment horizontal="left" vertical="center" wrapText="1" indent="1"/>
    </xf>
    <xf numFmtId="4" fontId="15" fillId="4" borderId="7" xfId="0" applyNumberFormat="1" applyFont="1" applyFill="1" applyBorder="1" applyAlignment="1" applyProtection="1">
      <alignment horizontal="center" vertical="center"/>
      <protection locked="0"/>
    </xf>
    <xf numFmtId="3" fontId="15" fillId="0" borderId="7" xfId="0" applyNumberFormat="1" applyFont="1" applyBorder="1" applyAlignment="1" applyProtection="1">
      <alignment horizontal="center" vertical="center"/>
    </xf>
    <xf numFmtId="3" fontId="15" fillId="12" borderId="7" xfId="0" applyNumberFormat="1" applyFont="1" applyFill="1" applyBorder="1" applyAlignment="1" applyProtection="1">
      <alignment horizontal="center" vertical="center"/>
    </xf>
    <xf numFmtId="3" fontId="15" fillId="0" borderId="34" xfId="0" applyNumberFormat="1"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1" xfId="0" applyFont="1" applyBorder="1" applyAlignment="1" applyProtection="1">
      <alignment horizontal="center" vertical="center" wrapText="1"/>
    </xf>
    <xf numFmtId="166" fontId="8" fillId="9" borderId="20" xfId="0" applyNumberFormat="1" applyFont="1" applyFill="1" applyBorder="1" applyAlignment="1" applyProtection="1">
      <alignment horizontal="center" vertical="center"/>
    </xf>
    <xf numFmtId="49" fontId="8" fillId="9" borderId="31" xfId="0" applyNumberFormat="1" applyFont="1" applyFill="1" applyBorder="1" applyAlignment="1" applyProtection="1">
      <alignment horizontal="center" vertical="center"/>
    </xf>
    <xf numFmtId="0" fontId="8" fillId="9" borderId="18" xfId="0" applyFont="1" applyFill="1" applyBorder="1" applyAlignment="1" applyProtection="1">
      <alignment horizontal="left" vertical="center" wrapText="1"/>
    </xf>
    <xf numFmtId="0" fontId="9" fillId="9" borderId="18" xfId="0" applyFont="1" applyFill="1" applyBorder="1" applyAlignment="1" applyProtection="1">
      <alignment horizontal="center" vertical="center"/>
    </xf>
    <xf numFmtId="4" fontId="9" fillId="9" borderId="27" xfId="0" applyNumberFormat="1" applyFont="1" applyFill="1" applyBorder="1" applyAlignment="1" applyProtection="1">
      <alignment horizontal="center" vertical="center" wrapText="1"/>
    </xf>
    <xf numFmtId="4" fontId="9" fillId="9" borderId="1" xfId="0" applyNumberFormat="1" applyFont="1" applyFill="1" applyBorder="1" applyAlignment="1" applyProtection="1">
      <alignment horizontal="center" vertical="center" wrapText="1"/>
    </xf>
    <xf numFmtId="166" fontId="8" fillId="9" borderId="35" xfId="0" applyNumberFormat="1" applyFont="1" applyFill="1" applyBorder="1" applyAlignment="1" applyProtection="1">
      <alignment horizontal="center" vertical="center"/>
    </xf>
    <xf numFmtId="166" fontId="8" fillId="9" borderId="29" xfId="0" applyNumberFormat="1" applyFont="1" applyFill="1" applyBorder="1" applyAlignment="1" applyProtection="1">
      <alignment horizontal="center" vertical="center"/>
    </xf>
    <xf numFmtId="14" fontId="9" fillId="0" borderId="0" xfId="0" applyNumberFormat="1" applyFont="1" applyAlignment="1" applyProtection="1">
      <alignment horizontal="right"/>
      <protection locked="0"/>
    </xf>
    <xf numFmtId="0" fontId="9" fillId="0" borderId="0" xfId="0" applyFont="1" applyAlignment="1" applyProtection="1">
      <alignment horizontal="right"/>
      <protection locked="0"/>
    </xf>
    <xf numFmtId="0" fontId="9" fillId="0" borderId="0" xfId="0" applyFont="1" applyAlignment="1" applyProtection="1">
      <alignment horizontal="right"/>
    </xf>
    <xf numFmtId="0" fontId="22" fillId="0" borderId="0" xfId="0" applyFont="1" applyAlignment="1" applyProtection="1">
      <alignment horizontal="center"/>
    </xf>
    <xf numFmtId="0" fontId="22" fillId="0" borderId="0" xfId="0" applyFont="1" applyAlignment="1" applyProtection="1">
      <alignment horizontal="center" vertical="center" wrapText="1"/>
    </xf>
    <xf numFmtId="0" fontId="22" fillId="0" borderId="0" xfId="0" applyFont="1" applyAlignment="1" applyProtection="1">
      <alignment horizontal="center" vertical="center"/>
    </xf>
    <xf numFmtId="49" fontId="8" fillId="13" borderId="11" xfId="0" applyNumberFormat="1" applyFont="1" applyFill="1" applyBorder="1" applyAlignment="1" applyProtection="1">
      <alignment horizontal="center" vertical="center"/>
    </xf>
    <xf numFmtId="49" fontId="8" fillId="13" borderId="14" xfId="0" applyNumberFormat="1" applyFont="1" applyFill="1" applyBorder="1" applyAlignment="1" applyProtection="1">
      <alignment horizontal="center" vertical="center"/>
    </xf>
    <xf numFmtId="0" fontId="8" fillId="13" borderId="12" xfId="0" applyFont="1" applyFill="1" applyBorder="1" applyAlignment="1" applyProtection="1">
      <alignment horizontal="center" vertical="center" wrapText="1"/>
    </xf>
    <xf numFmtId="0" fontId="8" fillId="13" borderId="15" xfId="0" applyFont="1" applyFill="1" applyBorder="1" applyAlignment="1" applyProtection="1">
      <alignment horizontal="center" vertical="center" wrapText="1"/>
    </xf>
    <xf numFmtId="4" fontId="8" fillId="13" borderId="12" xfId="0" applyNumberFormat="1" applyFont="1" applyFill="1" applyBorder="1" applyAlignment="1" applyProtection="1">
      <alignment horizontal="center" vertical="center" wrapText="1"/>
    </xf>
    <xf numFmtId="4" fontId="8" fillId="13" borderId="15" xfId="0" applyNumberFormat="1" applyFont="1" applyFill="1" applyBorder="1" applyAlignment="1" applyProtection="1">
      <alignment horizontal="center" vertical="center" wrapText="1"/>
    </xf>
    <xf numFmtId="0" fontId="8" fillId="13" borderId="13" xfId="0" applyFont="1" applyFill="1" applyBorder="1" applyAlignment="1" applyProtection="1">
      <alignment horizontal="center" vertical="center" wrapText="1"/>
    </xf>
    <xf numFmtId="0" fontId="8" fillId="13" borderId="16" xfId="0" applyFont="1" applyFill="1" applyBorder="1" applyAlignment="1" applyProtection="1">
      <alignment horizontal="center" vertical="center" wrapText="1"/>
    </xf>
    <xf numFmtId="0" fontId="8" fillId="13" borderId="17" xfId="0" applyFont="1" applyFill="1" applyBorder="1" applyAlignment="1" applyProtection="1">
      <alignment horizontal="center" vertical="center" wrapText="1"/>
    </xf>
    <xf numFmtId="0" fontId="0" fillId="13" borderId="18" xfId="0" applyFill="1" applyBorder="1" applyAlignment="1" applyProtection="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49" fontId="8" fillId="9" borderId="2" xfId="0" applyNumberFormat="1" applyFont="1" applyFill="1" applyBorder="1" applyAlignment="1">
      <alignment horizontal="center" vertical="center"/>
    </xf>
    <xf numFmtId="0" fontId="15"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xf>
    <xf numFmtId="0" fontId="15" fillId="0" borderId="9" xfId="0" applyFont="1" applyBorder="1" applyAlignment="1">
      <alignment horizontal="left"/>
    </xf>
    <xf numFmtId="0" fontId="15" fillId="0" borderId="10" xfId="0" applyFont="1" applyBorder="1" applyAlignment="1">
      <alignment horizontal="left"/>
    </xf>
    <xf numFmtId="0" fontId="9" fillId="0"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right"/>
    </xf>
    <xf numFmtId="0" fontId="8"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xf>
  </cellXfs>
  <cellStyles count="27">
    <cellStyle name="Normal 7" xfId="1" xr:uid="{00000000-0005-0000-0000-000000000000}"/>
    <cellStyle name="Normal 7 2" xfId="2" xr:uid="{00000000-0005-0000-0000-000001000000}"/>
    <cellStyle name="Normal 7 2 2" xfId="8" xr:uid="{00000000-0005-0000-0000-000002000000}"/>
    <cellStyle name="Normal 7 2 2 2" xfId="15" xr:uid="{00000000-0005-0000-0000-000003000000}"/>
    <cellStyle name="Normal 7 2 2 3" xfId="22" xr:uid="{00000000-0005-0000-0000-000004000000}"/>
    <cellStyle name="Normal 7 2 3" xfId="11" xr:uid="{00000000-0005-0000-0000-000005000000}"/>
    <cellStyle name="Normal 7 2 4" xfId="18" xr:uid="{00000000-0005-0000-0000-000006000000}"/>
    <cellStyle name="Normal 7 3" xfId="7" xr:uid="{00000000-0005-0000-0000-000007000000}"/>
    <cellStyle name="Normal 7 3 2" xfId="14" xr:uid="{00000000-0005-0000-0000-000008000000}"/>
    <cellStyle name="Normal 7 3 3" xfId="21" xr:uid="{00000000-0005-0000-0000-000009000000}"/>
    <cellStyle name="Normal 7 3 4" xfId="26" xr:uid="{00000000-0005-0000-0000-00000A000000}"/>
    <cellStyle name="Normal 7 4" xfId="10" xr:uid="{00000000-0005-0000-0000-00000B000000}"/>
    <cellStyle name="Normal 7 5" xfId="17" xr:uid="{00000000-0005-0000-0000-00000C000000}"/>
    <cellStyle name="Normal 7 6" xfId="25" xr:uid="{00000000-0005-0000-0000-00000D000000}"/>
    <cellStyle name="Обычный" xfId="0" builtinId="0"/>
    <cellStyle name="Обычный 2" xfId="5" xr:uid="{00000000-0005-0000-0000-00000F000000}"/>
    <cellStyle name="Обычный 3" xfId="6" xr:uid="{00000000-0005-0000-0000-000010000000}"/>
    <cellStyle name="Обычный 3 2" xfId="13" xr:uid="{00000000-0005-0000-0000-000011000000}"/>
    <cellStyle name="Обычный 3 3" xfId="20" xr:uid="{00000000-0005-0000-0000-000012000000}"/>
    <cellStyle name="Обычный 4" xfId="3" xr:uid="{00000000-0005-0000-0000-000013000000}"/>
    <cellStyle name="Обычный 5" xfId="24" xr:uid="{00000000-0005-0000-0000-000014000000}"/>
    <cellStyle name="Финансовый" xfId="4" builtinId="3"/>
    <cellStyle name="Финансовый 2" xfId="9" xr:uid="{00000000-0005-0000-0000-000017000000}"/>
    <cellStyle name="Финансовый 2 2" xfId="16" xr:uid="{00000000-0005-0000-0000-000018000000}"/>
    <cellStyle name="Финансовый 2 3" xfId="23" xr:uid="{00000000-0005-0000-0000-000019000000}"/>
    <cellStyle name="Финансовый 3" xfId="12" xr:uid="{00000000-0005-0000-0000-00001A000000}"/>
    <cellStyle name="Финансовый 4" xfId="19" xr:uid="{00000000-0005-0000-0000-00001B000000}"/>
  </cellStyles>
  <dxfs count="0"/>
  <tableStyles count="0" defaultTableStyle="TableStyleMedium2" defaultPivotStyle="PivotStyleLight16"/>
  <colors>
    <mruColors>
      <color rgb="FF6600CC"/>
      <color rgb="FF0000FF"/>
      <color rgb="FFF84F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calcChain" Target="calcChain.xml"/><Relationship Id="rId8"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oneCellAnchor>
    <xdr:from>
      <xdr:col>8</xdr:col>
      <xdr:colOff>0</xdr:colOff>
      <xdr:row>12</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0" name="TextBox 39">
          <a:extLst>
            <a:ext uri="{FF2B5EF4-FFF2-40B4-BE49-F238E27FC236}">
              <a16:creationId xmlns:a16="http://schemas.microsoft.com/office/drawing/2014/main" id="{00000000-0008-0000-0100-000028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1" name="TextBox 40">
          <a:extLst>
            <a:ext uri="{FF2B5EF4-FFF2-40B4-BE49-F238E27FC236}">
              <a16:creationId xmlns:a16="http://schemas.microsoft.com/office/drawing/2014/main" id="{00000000-0008-0000-0100-000029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2" name="TextBox 41">
          <a:extLst>
            <a:ext uri="{FF2B5EF4-FFF2-40B4-BE49-F238E27FC236}">
              <a16:creationId xmlns:a16="http://schemas.microsoft.com/office/drawing/2014/main" id="{00000000-0008-0000-0100-00002A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3" name="TextBox 42">
          <a:extLst>
            <a:ext uri="{FF2B5EF4-FFF2-40B4-BE49-F238E27FC236}">
              <a16:creationId xmlns:a16="http://schemas.microsoft.com/office/drawing/2014/main" id="{00000000-0008-0000-0100-00002B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6" name="TextBox 45">
          <a:extLst>
            <a:ext uri="{FF2B5EF4-FFF2-40B4-BE49-F238E27FC236}">
              <a16:creationId xmlns:a16="http://schemas.microsoft.com/office/drawing/2014/main" id="{00000000-0008-0000-0100-00002E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7" name="TextBox 46">
          <a:extLst>
            <a:ext uri="{FF2B5EF4-FFF2-40B4-BE49-F238E27FC236}">
              <a16:creationId xmlns:a16="http://schemas.microsoft.com/office/drawing/2014/main" id="{00000000-0008-0000-0100-00002F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8" name="TextBox 47">
          <a:extLst>
            <a:ext uri="{FF2B5EF4-FFF2-40B4-BE49-F238E27FC236}">
              <a16:creationId xmlns:a16="http://schemas.microsoft.com/office/drawing/2014/main" id="{00000000-0008-0000-0100-000030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1" name="TextBox 50">
          <a:extLst>
            <a:ext uri="{FF2B5EF4-FFF2-40B4-BE49-F238E27FC236}">
              <a16:creationId xmlns:a16="http://schemas.microsoft.com/office/drawing/2014/main" id="{00000000-0008-0000-0100-000033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4" name="TextBox 53">
          <a:extLst>
            <a:ext uri="{FF2B5EF4-FFF2-40B4-BE49-F238E27FC236}">
              <a16:creationId xmlns:a16="http://schemas.microsoft.com/office/drawing/2014/main" id="{00000000-0008-0000-0100-000036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5" name="TextBox 54">
          <a:extLst>
            <a:ext uri="{FF2B5EF4-FFF2-40B4-BE49-F238E27FC236}">
              <a16:creationId xmlns:a16="http://schemas.microsoft.com/office/drawing/2014/main" id="{00000000-0008-0000-0100-000037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6" name="TextBox 55">
          <a:extLst>
            <a:ext uri="{FF2B5EF4-FFF2-40B4-BE49-F238E27FC236}">
              <a16:creationId xmlns:a16="http://schemas.microsoft.com/office/drawing/2014/main" id="{00000000-0008-0000-0100-000038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7" name="TextBox 56">
          <a:extLst>
            <a:ext uri="{FF2B5EF4-FFF2-40B4-BE49-F238E27FC236}">
              <a16:creationId xmlns:a16="http://schemas.microsoft.com/office/drawing/2014/main" id="{00000000-0008-0000-0100-000039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8" name="TextBox 57">
          <a:extLst>
            <a:ext uri="{FF2B5EF4-FFF2-40B4-BE49-F238E27FC236}">
              <a16:creationId xmlns:a16="http://schemas.microsoft.com/office/drawing/2014/main" id="{00000000-0008-0000-0100-00003A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59" name="TextBox 58">
          <a:extLst>
            <a:ext uri="{FF2B5EF4-FFF2-40B4-BE49-F238E27FC236}">
              <a16:creationId xmlns:a16="http://schemas.microsoft.com/office/drawing/2014/main" id="{00000000-0008-0000-0100-00003B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0" name="TextBox 59">
          <a:extLst>
            <a:ext uri="{FF2B5EF4-FFF2-40B4-BE49-F238E27FC236}">
              <a16:creationId xmlns:a16="http://schemas.microsoft.com/office/drawing/2014/main" id="{00000000-0008-0000-0100-00003C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1" name="TextBox 60">
          <a:extLst>
            <a:ext uri="{FF2B5EF4-FFF2-40B4-BE49-F238E27FC236}">
              <a16:creationId xmlns:a16="http://schemas.microsoft.com/office/drawing/2014/main" id="{00000000-0008-0000-0100-00003D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2" name="TextBox 61">
          <a:extLst>
            <a:ext uri="{FF2B5EF4-FFF2-40B4-BE49-F238E27FC236}">
              <a16:creationId xmlns:a16="http://schemas.microsoft.com/office/drawing/2014/main" id="{00000000-0008-0000-0100-00003E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3" name="TextBox 62">
          <a:extLst>
            <a:ext uri="{FF2B5EF4-FFF2-40B4-BE49-F238E27FC236}">
              <a16:creationId xmlns:a16="http://schemas.microsoft.com/office/drawing/2014/main" id="{00000000-0008-0000-0100-00003F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4" name="TextBox 63">
          <a:extLst>
            <a:ext uri="{FF2B5EF4-FFF2-40B4-BE49-F238E27FC236}">
              <a16:creationId xmlns:a16="http://schemas.microsoft.com/office/drawing/2014/main" id="{00000000-0008-0000-0100-000040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5" name="TextBox 64">
          <a:extLst>
            <a:ext uri="{FF2B5EF4-FFF2-40B4-BE49-F238E27FC236}">
              <a16:creationId xmlns:a16="http://schemas.microsoft.com/office/drawing/2014/main" id="{00000000-0008-0000-0100-000041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6" name="TextBox 65">
          <a:extLst>
            <a:ext uri="{FF2B5EF4-FFF2-40B4-BE49-F238E27FC236}">
              <a16:creationId xmlns:a16="http://schemas.microsoft.com/office/drawing/2014/main" id="{00000000-0008-0000-0100-000042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7" name="TextBox 66">
          <a:extLst>
            <a:ext uri="{FF2B5EF4-FFF2-40B4-BE49-F238E27FC236}">
              <a16:creationId xmlns:a16="http://schemas.microsoft.com/office/drawing/2014/main" id="{00000000-0008-0000-0100-000043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8" name="TextBox 67">
          <a:extLst>
            <a:ext uri="{FF2B5EF4-FFF2-40B4-BE49-F238E27FC236}">
              <a16:creationId xmlns:a16="http://schemas.microsoft.com/office/drawing/2014/main" id="{00000000-0008-0000-0100-000044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0" name="TextBox 69">
          <a:extLst>
            <a:ext uri="{FF2B5EF4-FFF2-40B4-BE49-F238E27FC236}">
              <a16:creationId xmlns:a16="http://schemas.microsoft.com/office/drawing/2014/main" id="{00000000-0008-0000-0100-000046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1" name="TextBox 70">
          <a:extLst>
            <a:ext uri="{FF2B5EF4-FFF2-40B4-BE49-F238E27FC236}">
              <a16:creationId xmlns:a16="http://schemas.microsoft.com/office/drawing/2014/main" id="{00000000-0008-0000-0100-000047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2" name="TextBox 71">
          <a:extLst>
            <a:ext uri="{FF2B5EF4-FFF2-40B4-BE49-F238E27FC236}">
              <a16:creationId xmlns:a16="http://schemas.microsoft.com/office/drawing/2014/main" id="{00000000-0008-0000-0100-000048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3" name="TextBox 72">
          <a:extLst>
            <a:ext uri="{FF2B5EF4-FFF2-40B4-BE49-F238E27FC236}">
              <a16:creationId xmlns:a16="http://schemas.microsoft.com/office/drawing/2014/main" id="{00000000-0008-0000-0100-000049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4" name="TextBox 73">
          <a:extLst>
            <a:ext uri="{FF2B5EF4-FFF2-40B4-BE49-F238E27FC236}">
              <a16:creationId xmlns:a16="http://schemas.microsoft.com/office/drawing/2014/main" id="{00000000-0008-0000-0100-00004A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5" name="TextBox 74">
          <a:extLst>
            <a:ext uri="{FF2B5EF4-FFF2-40B4-BE49-F238E27FC236}">
              <a16:creationId xmlns:a16="http://schemas.microsoft.com/office/drawing/2014/main" id="{00000000-0008-0000-0100-00004B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6" name="TextBox 75">
          <a:extLst>
            <a:ext uri="{FF2B5EF4-FFF2-40B4-BE49-F238E27FC236}">
              <a16:creationId xmlns:a16="http://schemas.microsoft.com/office/drawing/2014/main" id="{00000000-0008-0000-0100-00004C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7" name="TextBox 76">
          <a:extLst>
            <a:ext uri="{FF2B5EF4-FFF2-40B4-BE49-F238E27FC236}">
              <a16:creationId xmlns:a16="http://schemas.microsoft.com/office/drawing/2014/main" id="{00000000-0008-0000-0100-00004D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8" name="TextBox 77">
          <a:extLst>
            <a:ext uri="{FF2B5EF4-FFF2-40B4-BE49-F238E27FC236}">
              <a16:creationId xmlns:a16="http://schemas.microsoft.com/office/drawing/2014/main" id="{00000000-0008-0000-0100-00004E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79" name="TextBox 78">
          <a:extLst>
            <a:ext uri="{FF2B5EF4-FFF2-40B4-BE49-F238E27FC236}">
              <a16:creationId xmlns:a16="http://schemas.microsoft.com/office/drawing/2014/main" id="{00000000-0008-0000-0100-00004F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0" name="TextBox 79">
          <a:extLst>
            <a:ext uri="{FF2B5EF4-FFF2-40B4-BE49-F238E27FC236}">
              <a16:creationId xmlns:a16="http://schemas.microsoft.com/office/drawing/2014/main" id="{00000000-0008-0000-0100-000050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1" name="TextBox 80">
          <a:extLst>
            <a:ext uri="{FF2B5EF4-FFF2-40B4-BE49-F238E27FC236}">
              <a16:creationId xmlns:a16="http://schemas.microsoft.com/office/drawing/2014/main" id="{00000000-0008-0000-0100-000051000000}"/>
            </a:ext>
          </a:extLst>
        </xdr:cNvPr>
        <xdr:cNvSpPr txBox="1"/>
      </xdr:nvSpPr>
      <xdr:spPr>
        <a:xfrm>
          <a:off x="172212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2" name="TextBox 81">
          <a:extLst>
            <a:ext uri="{FF2B5EF4-FFF2-40B4-BE49-F238E27FC236}">
              <a16:creationId xmlns:a16="http://schemas.microsoft.com/office/drawing/2014/main" id="{00000000-0008-0000-0100-000052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3" name="TextBox 82">
          <a:extLst>
            <a:ext uri="{FF2B5EF4-FFF2-40B4-BE49-F238E27FC236}">
              <a16:creationId xmlns:a16="http://schemas.microsoft.com/office/drawing/2014/main" id="{00000000-0008-0000-0100-000053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4" name="TextBox 83">
          <a:extLst>
            <a:ext uri="{FF2B5EF4-FFF2-40B4-BE49-F238E27FC236}">
              <a16:creationId xmlns:a16="http://schemas.microsoft.com/office/drawing/2014/main" id="{00000000-0008-0000-0100-000054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5" name="TextBox 84">
          <a:extLst>
            <a:ext uri="{FF2B5EF4-FFF2-40B4-BE49-F238E27FC236}">
              <a16:creationId xmlns:a16="http://schemas.microsoft.com/office/drawing/2014/main" id="{00000000-0008-0000-0100-000055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6" name="TextBox 85">
          <a:extLst>
            <a:ext uri="{FF2B5EF4-FFF2-40B4-BE49-F238E27FC236}">
              <a16:creationId xmlns:a16="http://schemas.microsoft.com/office/drawing/2014/main" id="{00000000-0008-0000-0100-000056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7" name="TextBox 86">
          <a:extLst>
            <a:ext uri="{FF2B5EF4-FFF2-40B4-BE49-F238E27FC236}">
              <a16:creationId xmlns:a16="http://schemas.microsoft.com/office/drawing/2014/main" id="{00000000-0008-0000-0100-000057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8" name="TextBox 87">
          <a:extLst>
            <a:ext uri="{FF2B5EF4-FFF2-40B4-BE49-F238E27FC236}">
              <a16:creationId xmlns:a16="http://schemas.microsoft.com/office/drawing/2014/main" id="{00000000-0008-0000-0100-000058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89" name="TextBox 88">
          <a:extLst>
            <a:ext uri="{FF2B5EF4-FFF2-40B4-BE49-F238E27FC236}">
              <a16:creationId xmlns:a16="http://schemas.microsoft.com/office/drawing/2014/main" id="{00000000-0008-0000-0100-000059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0" name="TextBox 89">
          <a:extLst>
            <a:ext uri="{FF2B5EF4-FFF2-40B4-BE49-F238E27FC236}">
              <a16:creationId xmlns:a16="http://schemas.microsoft.com/office/drawing/2014/main" id="{00000000-0008-0000-0100-00005A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1" name="TextBox 90">
          <a:extLst>
            <a:ext uri="{FF2B5EF4-FFF2-40B4-BE49-F238E27FC236}">
              <a16:creationId xmlns:a16="http://schemas.microsoft.com/office/drawing/2014/main" id="{00000000-0008-0000-0100-00005B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2" name="TextBox 91">
          <a:extLst>
            <a:ext uri="{FF2B5EF4-FFF2-40B4-BE49-F238E27FC236}">
              <a16:creationId xmlns:a16="http://schemas.microsoft.com/office/drawing/2014/main" id="{00000000-0008-0000-0100-00005C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3" name="TextBox 92">
          <a:extLst>
            <a:ext uri="{FF2B5EF4-FFF2-40B4-BE49-F238E27FC236}">
              <a16:creationId xmlns:a16="http://schemas.microsoft.com/office/drawing/2014/main" id="{00000000-0008-0000-0100-00005D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4" name="TextBox 93">
          <a:extLst>
            <a:ext uri="{FF2B5EF4-FFF2-40B4-BE49-F238E27FC236}">
              <a16:creationId xmlns:a16="http://schemas.microsoft.com/office/drawing/2014/main" id="{00000000-0008-0000-0100-00005E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5" name="TextBox 94">
          <a:extLst>
            <a:ext uri="{FF2B5EF4-FFF2-40B4-BE49-F238E27FC236}">
              <a16:creationId xmlns:a16="http://schemas.microsoft.com/office/drawing/2014/main" id="{00000000-0008-0000-0100-00005F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6" name="TextBox 95">
          <a:extLst>
            <a:ext uri="{FF2B5EF4-FFF2-40B4-BE49-F238E27FC236}">
              <a16:creationId xmlns:a16="http://schemas.microsoft.com/office/drawing/2014/main" id="{00000000-0008-0000-0100-000060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7" name="TextBox 96">
          <a:extLst>
            <a:ext uri="{FF2B5EF4-FFF2-40B4-BE49-F238E27FC236}">
              <a16:creationId xmlns:a16="http://schemas.microsoft.com/office/drawing/2014/main" id="{00000000-0008-0000-0100-000061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8" name="TextBox 97">
          <a:extLst>
            <a:ext uri="{FF2B5EF4-FFF2-40B4-BE49-F238E27FC236}">
              <a16:creationId xmlns:a16="http://schemas.microsoft.com/office/drawing/2014/main" id="{00000000-0008-0000-0100-000062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99" name="TextBox 98">
          <a:extLst>
            <a:ext uri="{FF2B5EF4-FFF2-40B4-BE49-F238E27FC236}">
              <a16:creationId xmlns:a16="http://schemas.microsoft.com/office/drawing/2014/main" id="{00000000-0008-0000-0100-000063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0" name="TextBox 99">
          <a:extLst>
            <a:ext uri="{FF2B5EF4-FFF2-40B4-BE49-F238E27FC236}">
              <a16:creationId xmlns:a16="http://schemas.microsoft.com/office/drawing/2014/main" id="{00000000-0008-0000-0100-000064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1" name="TextBox 100">
          <a:extLst>
            <a:ext uri="{FF2B5EF4-FFF2-40B4-BE49-F238E27FC236}">
              <a16:creationId xmlns:a16="http://schemas.microsoft.com/office/drawing/2014/main" id="{00000000-0008-0000-0100-000065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2" name="TextBox 101">
          <a:extLst>
            <a:ext uri="{FF2B5EF4-FFF2-40B4-BE49-F238E27FC236}">
              <a16:creationId xmlns:a16="http://schemas.microsoft.com/office/drawing/2014/main" id="{00000000-0008-0000-0100-000066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3" name="TextBox 102">
          <a:extLst>
            <a:ext uri="{FF2B5EF4-FFF2-40B4-BE49-F238E27FC236}">
              <a16:creationId xmlns:a16="http://schemas.microsoft.com/office/drawing/2014/main" id="{00000000-0008-0000-0100-000067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4" name="TextBox 103">
          <a:extLst>
            <a:ext uri="{FF2B5EF4-FFF2-40B4-BE49-F238E27FC236}">
              <a16:creationId xmlns:a16="http://schemas.microsoft.com/office/drawing/2014/main" id="{00000000-0008-0000-0100-000068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5" name="TextBox 104">
          <a:extLst>
            <a:ext uri="{FF2B5EF4-FFF2-40B4-BE49-F238E27FC236}">
              <a16:creationId xmlns:a16="http://schemas.microsoft.com/office/drawing/2014/main" id="{00000000-0008-0000-0100-000069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6" name="TextBox 105">
          <a:extLst>
            <a:ext uri="{FF2B5EF4-FFF2-40B4-BE49-F238E27FC236}">
              <a16:creationId xmlns:a16="http://schemas.microsoft.com/office/drawing/2014/main" id="{00000000-0008-0000-0100-00006A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7" name="TextBox 106">
          <a:extLst>
            <a:ext uri="{FF2B5EF4-FFF2-40B4-BE49-F238E27FC236}">
              <a16:creationId xmlns:a16="http://schemas.microsoft.com/office/drawing/2014/main" id="{00000000-0008-0000-0100-00006B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8" name="TextBox 107">
          <a:extLst>
            <a:ext uri="{FF2B5EF4-FFF2-40B4-BE49-F238E27FC236}">
              <a16:creationId xmlns:a16="http://schemas.microsoft.com/office/drawing/2014/main" id="{00000000-0008-0000-0100-00006C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09" name="TextBox 108">
          <a:extLst>
            <a:ext uri="{FF2B5EF4-FFF2-40B4-BE49-F238E27FC236}">
              <a16:creationId xmlns:a16="http://schemas.microsoft.com/office/drawing/2014/main" id="{00000000-0008-0000-0100-00006D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0" name="TextBox 109">
          <a:extLst>
            <a:ext uri="{FF2B5EF4-FFF2-40B4-BE49-F238E27FC236}">
              <a16:creationId xmlns:a16="http://schemas.microsoft.com/office/drawing/2014/main" id="{00000000-0008-0000-0100-00006E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1" name="TextBox 110">
          <a:extLst>
            <a:ext uri="{FF2B5EF4-FFF2-40B4-BE49-F238E27FC236}">
              <a16:creationId xmlns:a16="http://schemas.microsoft.com/office/drawing/2014/main" id="{00000000-0008-0000-0100-00006F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2" name="TextBox 111">
          <a:extLst>
            <a:ext uri="{FF2B5EF4-FFF2-40B4-BE49-F238E27FC236}">
              <a16:creationId xmlns:a16="http://schemas.microsoft.com/office/drawing/2014/main" id="{00000000-0008-0000-0100-000070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3" name="TextBox 112">
          <a:extLst>
            <a:ext uri="{FF2B5EF4-FFF2-40B4-BE49-F238E27FC236}">
              <a16:creationId xmlns:a16="http://schemas.microsoft.com/office/drawing/2014/main" id="{00000000-0008-0000-0100-000071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4" name="TextBox 113">
          <a:extLst>
            <a:ext uri="{FF2B5EF4-FFF2-40B4-BE49-F238E27FC236}">
              <a16:creationId xmlns:a16="http://schemas.microsoft.com/office/drawing/2014/main" id="{00000000-0008-0000-0100-000072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5" name="TextBox 114">
          <a:extLst>
            <a:ext uri="{FF2B5EF4-FFF2-40B4-BE49-F238E27FC236}">
              <a16:creationId xmlns:a16="http://schemas.microsoft.com/office/drawing/2014/main" id="{00000000-0008-0000-0100-000073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6" name="TextBox 115">
          <a:extLst>
            <a:ext uri="{FF2B5EF4-FFF2-40B4-BE49-F238E27FC236}">
              <a16:creationId xmlns:a16="http://schemas.microsoft.com/office/drawing/2014/main" id="{00000000-0008-0000-0100-000074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7" name="TextBox 116">
          <a:extLst>
            <a:ext uri="{FF2B5EF4-FFF2-40B4-BE49-F238E27FC236}">
              <a16:creationId xmlns:a16="http://schemas.microsoft.com/office/drawing/2014/main" id="{00000000-0008-0000-0100-000075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8" name="TextBox 117">
          <a:extLst>
            <a:ext uri="{FF2B5EF4-FFF2-40B4-BE49-F238E27FC236}">
              <a16:creationId xmlns:a16="http://schemas.microsoft.com/office/drawing/2014/main" id="{00000000-0008-0000-0100-000076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19" name="TextBox 118">
          <a:extLst>
            <a:ext uri="{FF2B5EF4-FFF2-40B4-BE49-F238E27FC236}">
              <a16:creationId xmlns:a16="http://schemas.microsoft.com/office/drawing/2014/main" id="{00000000-0008-0000-0100-000077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0" name="TextBox 119">
          <a:extLst>
            <a:ext uri="{FF2B5EF4-FFF2-40B4-BE49-F238E27FC236}">
              <a16:creationId xmlns:a16="http://schemas.microsoft.com/office/drawing/2014/main" id="{00000000-0008-0000-0100-000078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1" name="TextBox 120">
          <a:extLst>
            <a:ext uri="{FF2B5EF4-FFF2-40B4-BE49-F238E27FC236}">
              <a16:creationId xmlns:a16="http://schemas.microsoft.com/office/drawing/2014/main" id="{00000000-0008-0000-0100-000079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2" name="TextBox 121">
          <a:extLst>
            <a:ext uri="{FF2B5EF4-FFF2-40B4-BE49-F238E27FC236}">
              <a16:creationId xmlns:a16="http://schemas.microsoft.com/office/drawing/2014/main" id="{00000000-0008-0000-0100-00007A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3" name="TextBox 122">
          <a:extLst>
            <a:ext uri="{FF2B5EF4-FFF2-40B4-BE49-F238E27FC236}">
              <a16:creationId xmlns:a16="http://schemas.microsoft.com/office/drawing/2014/main" id="{00000000-0008-0000-0100-00007B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4" name="TextBox 123">
          <a:extLst>
            <a:ext uri="{FF2B5EF4-FFF2-40B4-BE49-F238E27FC236}">
              <a16:creationId xmlns:a16="http://schemas.microsoft.com/office/drawing/2014/main" id="{00000000-0008-0000-0100-00007C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5" name="TextBox 124">
          <a:extLst>
            <a:ext uri="{FF2B5EF4-FFF2-40B4-BE49-F238E27FC236}">
              <a16:creationId xmlns:a16="http://schemas.microsoft.com/office/drawing/2014/main" id="{00000000-0008-0000-0100-00007D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6" name="TextBox 125">
          <a:extLst>
            <a:ext uri="{FF2B5EF4-FFF2-40B4-BE49-F238E27FC236}">
              <a16:creationId xmlns:a16="http://schemas.microsoft.com/office/drawing/2014/main" id="{00000000-0008-0000-0100-00007E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7" name="TextBox 126">
          <a:extLst>
            <a:ext uri="{FF2B5EF4-FFF2-40B4-BE49-F238E27FC236}">
              <a16:creationId xmlns:a16="http://schemas.microsoft.com/office/drawing/2014/main" id="{00000000-0008-0000-0100-00007F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8" name="TextBox 127">
          <a:extLst>
            <a:ext uri="{FF2B5EF4-FFF2-40B4-BE49-F238E27FC236}">
              <a16:creationId xmlns:a16="http://schemas.microsoft.com/office/drawing/2014/main" id="{00000000-0008-0000-0100-000080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29" name="TextBox 128">
          <a:extLst>
            <a:ext uri="{FF2B5EF4-FFF2-40B4-BE49-F238E27FC236}">
              <a16:creationId xmlns:a16="http://schemas.microsoft.com/office/drawing/2014/main" id="{00000000-0008-0000-0100-000081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0" name="TextBox 129">
          <a:extLst>
            <a:ext uri="{FF2B5EF4-FFF2-40B4-BE49-F238E27FC236}">
              <a16:creationId xmlns:a16="http://schemas.microsoft.com/office/drawing/2014/main" id="{00000000-0008-0000-0100-000082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1" name="TextBox 130">
          <a:extLst>
            <a:ext uri="{FF2B5EF4-FFF2-40B4-BE49-F238E27FC236}">
              <a16:creationId xmlns:a16="http://schemas.microsoft.com/office/drawing/2014/main" id="{00000000-0008-0000-0100-000083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2" name="TextBox 131">
          <a:extLst>
            <a:ext uri="{FF2B5EF4-FFF2-40B4-BE49-F238E27FC236}">
              <a16:creationId xmlns:a16="http://schemas.microsoft.com/office/drawing/2014/main" id="{00000000-0008-0000-0100-000084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3" name="TextBox 132">
          <a:extLst>
            <a:ext uri="{FF2B5EF4-FFF2-40B4-BE49-F238E27FC236}">
              <a16:creationId xmlns:a16="http://schemas.microsoft.com/office/drawing/2014/main" id="{00000000-0008-0000-0100-000085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4" name="TextBox 133">
          <a:extLst>
            <a:ext uri="{FF2B5EF4-FFF2-40B4-BE49-F238E27FC236}">
              <a16:creationId xmlns:a16="http://schemas.microsoft.com/office/drawing/2014/main" id="{00000000-0008-0000-0100-000086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5" name="TextBox 134">
          <a:extLst>
            <a:ext uri="{FF2B5EF4-FFF2-40B4-BE49-F238E27FC236}">
              <a16:creationId xmlns:a16="http://schemas.microsoft.com/office/drawing/2014/main" id="{00000000-0008-0000-0100-000087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6" name="TextBox 135">
          <a:extLst>
            <a:ext uri="{FF2B5EF4-FFF2-40B4-BE49-F238E27FC236}">
              <a16:creationId xmlns:a16="http://schemas.microsoft.com/office/drawing/2014/main" id="{00000000-0008-0000-0100-000088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7" name="TextBox 136">
          <a:extLst>
            <a:ext uri="{FF2B5EF4-FFF2-40B4-BE49-F238E27FC236}">
              <a16:creationId xmlns:a16="http://schemas.microsoft.com/office/drawing/2014/main" id="{00000000-0008-0000-0100-000089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8" name="TextBox 137">
          <a:extLst>
            <a:ext uri="{FF2B5EF4-FFF2-40B4-BE49-F238E27FC236}">
              <a16:creationId xmlns:a16="http://schemas.microsoft.com/office/drawing/2014/main" id="{00000000-0008-0000-0100-00008A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39" name="TextBox 138">
          <a:extLst>
            <a:ext uri="{FF2B5EF4-FFF2-40B4-BE49-F238E27FC236}">
              <a16:creationId xmlns:a16="http://schemas.microsoft.com/office/drawing/2014/main" id="{00000000-0008-0000-0100-00008B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0" name="TextBox 139">
          <a:extLst>
            <a:ext uri="{FF2B5EF4-FFF2-40B4-BE49-F238E27FC236}">
              <a16:creationId xmlns:a16="http://schemas.microsoft.com/office/drawing/2014/main" id="{00000000-0008-0000-0100-00008C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1" name="TextBox 140">
          <a:extLst>
            <a:ext uri="{FF2B5EF4-FFF2-40B4-BE49-F238E27FC236}">
              <a16:creationId xmlns:a16="http://schemas.microsoft.com/office/drawing/2014/main" id="{00000000-0008-0000-0100-00008D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2" name="TextBox 141">
          <a:extLst>
            <a:ext uri="{FF2B5EF4-FFF2-40B4-BE49-F238E27FC236}">
              <a16:creationId xmlns:a16="http://schemas.microsoft.com/office/drawing/2014/main" id="{00000000-0008-0000-0100-00008E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3" name="TextBox 142">
          <a:extLst>
            <a:ext uri="{FF2B5EF4-FFF2-40B4-BE49-F238E27FC236}">
              <a16:creationId xmlns:a16="http://schemas.microsoft.com/office/drawing/2014/main" id="{00000000-0008-0000-0100-00008F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4" name="TextBox 143">
          <a:extLst>
            <a:ext uri="{FF2B5EF4-FFF2-40B4-BE49-F238E27FC236}">
              <a16:creationId xmlns:a16="http://schemas.microsoft.com/office/drawing/2014/main" id="{00000000-0008-0000-0100-000090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5" name="TextBox 144">
          <a:extLst>
            <a:ext uri="{FF2B5EF4-FFF2-40B4-BE49-F238E27FC236}">
              <a16:creationId xmlns:a16="http://schemas.microsoft.com/office/drawing/2014/main" id="{00000000-0008-0000-0100-000091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6" name="TextBox 145">
          <a:extLst>
            <a:ext uri="{FF2B5EF4-FFF2-40B4-BE49-F238E27FC236}">
              <a16:creationId xmlns:a16="http://schemas.microsoft.com/office/drawing/2014/main" id="{00000000-0008-0000-0100-000092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7" name="TextBox 146">
          <a:extLst>
            <a:ext uri="{FF2B5EF4-FFF2-40B4-BE49-F238E27FC236}">
              <a16:creationId xmlns:a16="http://schemas.microsoft.com/office/drawing/2014/main" id="{00000000-0008-0000-0100-000093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8" name="TextBox 147">
          <a:extLst>
            <a:ext uri="{FF2B5EF4-FFF2-40B4-BE49-F238E27FC236}">
              <a16:creationId xmlns:a16="http://schemas.microsoft.com/office/drawing/2014/main" id="{00000000-0008-0000-0100-000094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49" name="TextBox 148">
          <a:extLst>
            <a:ext uri="{FF2B5EF4-FFF2-40B4-BE49-F238E27FC236}">
              <a16:creationId xmlns:a16="http://schemas.microsoft.com/office/drawing/2014/main" id="{00000000-0008-0000-0100-000095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0" name="TextBox 149">
          <a:extLst>
            <a:ext uri="{FF2B5EF4-FFF2-40B4-BE49-F238E27FC236}">
              <a16:creationId xmlns:a16="http://schemas.microsoft.com/office/drawing/2014/main" id="{00000000-0008-0000-0100-000096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1" name="TextBox 150">
          <a:extLst>
            <a:ext uri="{FF2B5EF4-FFF2-40B4-BE49-F238E27FC236}">
              <a16:creationId xmlns:a16="http://schemas.microsoft.com/office/drawing/2014/main" id="{00000000-0008-0000-0100-000097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2" name="TextBox 151">
          <a:extLst>
            <a:ext uri="{FF2B5EF4-FFF2-40B4-BE49-F238E27FC236}">
              <a16:creationId xmlns:a16="http://schemas.microsoft.com/office/drawing/2014/main" id="{00000000-0008-0000-0100-000098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3" name="TextBox 152">
          <a:extLst>
            <a:ext uri="{FF2B5EF4-FFF2-40B4-BE49-F238E27FC236}">
              <a16:creationId xmlns:a16="http://schemas.microsoft.com/office/drawing/2014/main" id="{00000000-0008-0000-0100-000099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4" name="TextBox 153">
          <a:extLst>
            <a:ext uri="{FF2B5EF4-FFF2-40B4-BE49-F238E27FC236}">
              <a16:creationId xmlns:a16="http://schemas.microsoft.com/office/drawing/2014/main" id="{00000000-0008-0000-0100-00009A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5" name="TextBox 154">
          <a:extLst>
            <a:ext uri="{FF2B5EF4-FFF2-40B4-BE49-F238E27FC236}">
              <a16:creationId xmlns:a16="http://schemas.microsoft.com/office/drawing/2014/main" id="{00000000-0008-0000-0100-00009B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6" name="TextBox 155">
          <a:extLst>
            <a:ext uri="{FF2B5EF4-FFF2-40B4-BE49-F238E27FC236}">
              <a16:creationId xmlns:a16="http://schemas.microsoft.com/office/drawing/2014/main" id="{00000000-0008-0000-0100-00009C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7" name="TextBox 156">
          <a:extLst>
            <a:ext uri="{FF2B5EF4-FFF2-40B4-BE49-F238E27FC236}">
              <a16:creationId xmlns:a16="http://schemas.microsoft.com/office/drawing/2014/main" id="{00000000-0008-0000-0100-00009D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8" name="TextBox 157">
          <a:extLst>
            <a:ext uri="{FF2B5EF4-FFF2-40B4-BE49-F238E27FC236}">
              <a16:creationId xmlns:a16="http://schemas.microsoft.com/office/drawing/2014/main" id="{00000000-0008-0000-0100-00009E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59" name="TextBox 158">
          <a:extLst>
            <a:ext uri="{FF2B5EF4-FFF2-40B4-BE49-F238E27FC236}">
              <a16:creationId xmlns:a16="http://schemas.microsoft.com/office/drawing/2014/main" id="{00000000-0008-0000-0100-00009F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0" name="TextBox 159">
          <a:extLst>
            <a:ext uri="{FF2B5EF4-FFF2-40B4-BE49-F238E27FC236}">
              <a16:creationId xmlns:a16="http://schemas.microsoft.com/office/drawing/2014/main" id="{00000000-0008-0000-0100-0000A0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1" name="TextBox 160">
          <a:extLst>
            <a:ext uri="{FF2B5EF4-FFF2-40B4-BE49-F238E27FC236}">
              <a16:creationId xmlns:a16="http://schemas.microsoft.com/office/drawing/2014/main" id="{00000000-0008-0000-0100-0000A1000000}"/>
            </a:ext>
          </a:extLst>
        </xdr:cNvPr>
        <xdr:cNvSpPr txBox="1"/>
      </xdr:nvSpPr>
      <xdr:spPr>
        <a:xfrm>
          <a:off x="17221200" y="2402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2" name="TextBox 161">
          <a:extLst>
            <a:ext uri="{FF2B5EF4-FFF2-40B4-BE49-F238E27FC236}">
              <a16:creationId xmlns:a16="http://schemas.microsoft.com/office/drawing/2014/main" id="{00000000-0008-0000-0100-0000A2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3" name="TextBox 162">
          <a:extLst>
            <a:ext uri="{FF2B5EF4-FFF2-40B4-BE49-F238E27FC236}">
              <a16:creationId xmlns:a16="http://schemas.microsoft.com/office/drawing/2014/main" id="{00000000-0008-0000-0100-0000A3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4" name="TextBox 163">
          <a:extLst>
            <a:ext uri="{FF2B5EF4-FFF2-40B4-BE49-F238E27FC236}">
              <a16:creationId xmlns:a16="http://schemas.microsoft.com/office/drawing/2014/main" id="{00000000-0008-0000-0100-0000A4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5" name="TextBox 164">
          <a:extLst>
            <a:ext uri="{FF2B5EF4-FFF2-40B4-BE49-F238E27FC236}">
              <a16:creationId xmlns:a16="http://schemas.microsoft.com/office/drawing/2014/main" id="{00000000-0008-0000-0100-0000A5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6" name="TextBox 165">
          <a:extLst>
            <a:ext uri="{FF2B5EF4-FFF2-40B4-BE49-F238E27FC236}">
              <a16:creationId xmlns:a16="http://schemas.microsoft.com/office/drawing/2014/main" id="{00000000-0008-0000-0100-0000A6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7" name="TextBox 166">
          <a:extLst>
            <a:ext uri="{FF2B5EF4-FFF2-40B4-BE49-F238E27FC236}">
              <a16:creationId xmlns:a16="http://schemas.microsoft.com/office/drawing/2014/main" id="{00000000-0008-0000-0100-0000A7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8" name="TextBox 167">
          <a:extLst>
            <a:ext uri="{FF2B5EF4-FFF2-40B4-BE49-F238E27FC236}">
              <a16:creationId xmlns:a16="http://schemas.microsoft.com/office/drawing/2014/main" id="{00000000-0008-0000-0100-0000A8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69" name="TextBox 168">
          <a:extLst>
            <a:ext uri="{FF2B5EF4-FFF2-40B4-BE49-F238E27FC236}">
              <a16:creationId xmlns:a16="http://schemas.microsoft.com/office/drawing/2014/main" id="{00000000-0008-0000-0100-0000A9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0" name="TextBox 169">
          <a:extLst>
            <a:ext uri="{FF2B5EF4-FFF2-40B4-BE49-F238E27FC236}">
              <a16:creationId xmlns:a16="http://schemas.microsoft.com/office/drawing/2014/main" id="{00000000-0008-0000-0100-0000AA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1" name="TextBox 170">
          <a:extLst>
            <a:ext uri="{FF2B5EF4-FFF2-40B4-BE49-F238E27FC236}">
              <a16:creationId xmlns:a16="http://schemas.microsoft.com/office/drawing/2014/main" id="{00000000-0008-0000-0100-0000AB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2" name="TextBox 171">
          <a:extLst>
            <a:ext uri="{FF2B5EF4-FFF2-40B4-BE49-F238E27FC236}">
              <a16:creationId xmlns:a16="http://schemas.microsoft.com/office/drawing/2014/main" id="{00000000-0008-0000-0100-0000AC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3" name="TextBox 172">
          <a:extLst>
            <a:ext uri="{FF2B5EF4-FFF2-40B4-BE49-F238E27FC236}">
              <a16:creationId xmlns:a16="http://schemas.microsoft.com/office/drawing/2014/main" id="{00000000-0008-0000-0100-0000AD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4" name="TextBox 173">
          <a:extLst>
            <a:ext uri="{FF2B5EF4-FFF2-40B4-BE49-F238E27FC236}">
              <a16:creationId xmlns:a16="http://schemas.microsoft.com/office/drawing/2014/main" id="{00000000-0008-0000-0100-0000AE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5" name="TextBox 174">
          <a:extLst>
            <a:ext uri="{FF2B5EF4-FFF2-40B4-BE49-F238E27FC236}">
              <a16:creationId xmlns:a16="http://schemas.microsoft.com/office/drawing/2014/main" id="{00000000-0008-0000-0100-0000AF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6" name="TextBox 175">
          <a:extLst>
            <a:ext uri="{FF2B5EF4-FFF2-40B4-BE49-F238E27FC236}">
              <a16:creationId xmlns:a16="http://schemas.microsoft.com/office/drawing/2014/main" id="{00000000-0008-0000-0100-0000B0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7" name="TextBox 176">
          <a:extLst>
            <a:ext uri="{FF2B5EF4-FFF2-40B4-BE49-F238E27FC236}">
              <a16:creationId xmlns:a16="http://schemas.microsoft.com/office/drawing/2014/main" id="{00000000-0008-0000-0100-0000B1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8" name="TextBox 177">
          <a:extLst>
            <a:ext uri="{FF2B5EF4-FFF2-40B4-BE49-F238E27FC236}">
              <a16:creationId xmlns:a16="http://schemas.microsoft.com/office/drawing/2014/main" id="{00000000-0008-0000-0100-0000B2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79" name="TextBox 178">
          <a:extLst>
            <a:ext uri="{FF2B5EF4-FFF2-40B4-BE49-F238E27FC236}">
              <a16:creationId xmlns:a16="http://schemas.microsoft.com/office/drawing/2014/main" id="{00000000-0008-0000-0100-0000B3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0" name="TextBox 179">
          <a:extLst>
            <a:ext uri="{FF2B5EF4-FFF2-40B4-BE49-F238E27FC236}">
              <a16:creationId xmlns:a16="http://schemas.microsoft.com/office/drawing/2014/main" id="{00000000-0008-0000-0100-0000B4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1" name="TextBox 180">
          <a:extLst>
            <a:ext uri="{FF2B5EF4-FFF2-40B4-BE49-F238E27FC236}">
              <a16:creationId xmlns:a16="http://schemas.microsoft.com/office/drawing/2014/main" id="{00000000-0008-0000-0100-0000B5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2" name="TextBox 181">
          <a:extLst>
            <a:ext uri="{FF2B5EF4-FFF2-40B4-BE49-F238E27FC236}">
              <a16:creationId xmlns:a16="http://schemas.microsoft.com/office/drawing/2014/main" id="{00000000-0008-0000-0100-0000B6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3" name="TextBox 182">
          <a:extLst>
            <a:ext uri="{FF2B5EF4-FFF2-40B4-BE49-F238E27FC236}">
              <a16:creationId xmlns:a16="http://schemas.microsoft.com/office/drawing/2014/main" id="{00000000-0008-0000-0100-0000B7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4" name="TextBox 183">
          <a:extLst>
            <a:ext uri="{FF2B5EF4-FFF2-40B4-BE49-F238E27FC236}">
              <a16:creationId xmlns:a16="http://schemas.microsoft.com/office/drawing/2014/main" id="{00000000-0008-0000-0100-0000B8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5" name="TextBox 184">
          <a:extLst>
            <a:ext uri="{FF2B5EF4-FFF2-40B4-BE49-F238E27FC236}">
              <a16:creationId xmlns:a16="http://schemas.microsoft.com/office/drawing/2014/main" id="{00000000-0008-0000-0100-0000B9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6" name="TextBox 185">
          <a:extLst>
            <a:ext uri="{FF2B5EF4-FFF2-40B4-BE49-F238E27FC236}">
              <a16:creationId xmlns:a16="http://schemas.microsoft.com/office/drawing/2014/main" id="{00000000-0008-0000-0100-0000BA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7" name="TextBox 186">
          <a:extLst>
            <a:ext uri="{FF2B5EF4-FFF2-40B4-BE49-F238E27FC236}">
              <a16:creationId xmlns:a16="http://schemas.microsoft.com/office/drawing/2014/main" id="{00000000-0008-0000-0100-0000BB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8" name="TextBox 187">
          <a:extLst>
            <a:ext uri="{FF2B5EF4-FFF2-40B4-BE49-F238E27FC236}">
              <a16:creationId xmlns:a16="http://schemas.microsoft.com/office/drawing/2014/main" id="{00000000-0008-0000-0100-0000BC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89" name="TextBox 188">
          <a:extLst>
            <a:ext uri="{FF2B5EF4-FFF2-40B4-BE49-F238E27FC236}">
              <a16:creationId xmlns:a16="http://schemas.microsoft.com/office/drawing/2014/main" id="{00000000-0008-0000-0100-0000BD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0" name="TextBox 189">
          <a:extLst>
            <a:ext uri="{FF2B5EF4-FFF2-40B4-BE49-F238E27FC236}">
              <a16:creationId xmlns:a16="http://schemas.microsoft.com/office/drawing/2014/main" id="{00000000-0008-0000-0100-0000BE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1" name="TextBox 190">
          <a:extLst>
            <a:ext uri="{FF2B5EF4-FFF2-40B4-BE49-F238E27FC236}">
              <a16:creationId xmlns:a16="http://schemas.microsoft.com/office/drawing/2014/main" id="{00000000-0008-0000-0100-0000BF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2" name="TextBox 191">
          <a:extLst>
            <a:ext uri="{FF2B5EF4-FFF2-40B4-BE49-F238E27FC236}">
              <a16:creationId xmlns:a16="http://schemas.microsoft.com/office/drawing/2014/main" id="{00000000-0008-0000-0100-0000C0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3" name="TextBox 192">
          <a:extLst>
            <a:ext uri="{FF2B5EF4-FFF2-40B4-BE49-F238E27FC236}">
              <a16:creationId xmlns:a16="http://schemas.microsoft.com/office/drawing/2014/main" id="{00000000-0008-0000-0100-0000C1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4" name="TextBox 193">
          <a:extLst>
            <a:ext uri="{FF2B5EF4-FFF2-40B4-BE49-F238E27FC236}">
              <a16:creationId xmlns:a16="http://schemas.microsoft.com/office/drawing/2014/main" id="{00000000-0008-0000-0100-0000C2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5" name="TextBox 194">
          <a:extLst>
            <a:ext uri="{FF2B5EF4-FFF2-40B4-BE49-F238E27FC236}">
              <a16:creationId xmlns:a16="http://schemas.microsoft.com/office/drawing/2014/main" id="{00000000-0008-0000-0100-0000C3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6" name="TextBox 195">
          <a:extLst>
            <a:ext uri="{FF2B5EF4-FFF2-40B4-BE49-F238E27FC236}">
              <a16:creationId xmlns:a16="http://schemas.microsoft.com/office/drawing/2014/main" id="{00000000-0008-0000-0100-0000C4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7" name="TextBox 196">
          <a:extLst>
            <a:ext uri="{FF2B5EF4-FFF2-40B4-BE49-F238E27FC236}">
              <a16:creationId xmlns:a16="http://schemas.microsoft.com/office/drawing/2014/main" id="{00000000-0008-0000-0100-0000C5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8" name="TextBox 197">
          <a:extLst>
            <a:ext uri="{FF2B5EF4-FFF2-40B4-BE49-F238E27FC236}">
              <a16:creationId xmlns:a16="http://schemas.microsoft.com/office/drawing/2014/main" id="{00000000-0008-0000-0100-0000C6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199" name="TextBox 198">
          <a:extLst>
            <a:ext uri="{FF2B5EF4-FFF2-40B4-BE49-F238E27FC236}">
              <a16:creationId xmlns:a16="http://schemas.microsoft.com/office/drawing/2014/main" id="{00000000-0008-0000-0100-0000C7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0" name="TextBox 199">
          <a:extLst>
            <a:ext uri="{FF2B5EF4-FFF2-40B4-BE49-F238E27FC236}">
              <a16:creationId xmlns:a16="http://schemas.microsoft.com/office/drawing/2014/main" id="{00000000-0008-0000-0100-0000C8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1" name="TextBox 200">
          <a:extLst>
            <a:ext uri="{FF2B5EF4-FFF2-40B4-BE49-F238E27FC236}">
              <a16:creationId xmlns:a16="http://schemas.microsoft.com/office/drawing/2014/main" id="{00000000-0008-0000-0100-0000C9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2" name="TextBox 201">
          <a:extLst>
            <a:ext uri="{FF2B5EF4-FFF2-40B4-BE49-F238E27FC236}">
              <a16:creationId xmlns:a16="http://schemas.microsoft.com/office/drawing/2014/main" id="{00000000-0008-0000-0100-0000CA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3" name="TextBox 202">
          <a:extLst>
            <a:ext uri="{FF2B5EF4-FFF2-40B4-BE49-F238E27FC236}">
              <a16:creationId xmlns:a16="http://schemas.microsoft.com/office/drawing/2014/main" id="{00000000-0008-0000-0100-0000CB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4" name="TextBox 203">
          <a:extLst>
            <a:ext uri="{FF2B5EF4-FFF2-40B4-BE49-F238E27FC236}">
              <a16:creationId xmlns:a16="http://schemas.microsoft.com/office/drawing/2014/main" id="{00000000-0008-0000-0100-0000CC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5" name="TextBox 204">
          <a:extLst>
            <a:ext uri="{FF2B5EF4-FFF2-40B4-BE49-F238E27FC236}">
              <a16:creationId xmlns:a16="http://schemas.microsoft.com/office/drawing/2014/main" id="{00000000-0008-0000-0100-0000CD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6" name="TextBox 205">
          <a:extLst>
            <a:ext uri="{FF2B5EF4-FFF2-40B4-BE49-F238E27FC236}">
              <a16:creationId xmlns:a16="http://schemas.microsoft.com/office/drawing/2014/main" id="{00000000-0008-0000-0100-0000CE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7" name="TextBox 206">
          <a:extLst>
            <a:ext uri="{FF2B5EF4-FFF2-40B4-BE49-F238E27FC236}">
              <a16:creationId xmlns:a16="http://schemas.microsoft.com/office/drawing/2014/main" id="{00000000-0008-0000-0100-0000CF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8" name="TextBox 207">
          <a:extLst>
            <a:ext uri="{FF2B5EF4-FFF2-40B4-BE49-F238E27FC236}">
              <a16:creationId xmlns:a16="http://schemas.microsoft.com/office/drawing/2014/main" id="{00000000-0008-0000-0100-0000D0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09" name="TextBox 208">
          <a:extLst>
            <a:ext uri="{FF2B5EF4-FFF2-40B4-BE49-F238E27FC236}">
              <a16:creationId xmlns:a16="http://schemas.microsoft.com/office/drawing/2014/main" id="{00000000-0008-0000-0100-0000D1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0" name="TextBox 209">
          <a:extLst>
            <a:ext uri="{FF2B5EF4-FFF2-40B4-BE49-F238E27FC236}">
              <a16:creationId xmlns:a16="http://schemas.microsoft.com/office/drawing/2014/main" id="{00000000-0008-0000-0100-0000D2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1" name="TextBox 210">
          <a:extLst>
            <a:ext uri="{FF2B5EF4-FFF2-40B4-BE49-F238E27FC236}">
              <a16:creationId xmlns:a16="http://schemas.microsoft.com/office/drawing/2014/main" id="{00000000-0008-0000-0100-0000D3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2" name="TextBox 211">
          <a:extLst>
            <a:ext uri="{FF2B5EF4-FFF2-40B4-BE49-F238E27FC236}">
              <a16:creationId xmlns:a16="http://schemas.microsoft.com/office/drawing/2014/main" id="{00000000-0008-0000-0100-0000D4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3" name="TextBox 212">
          <a:extLst>
            <a:ext uri="{FF2B5EF4-FFF2-40B4-BE49-F238E27FC236}">
              <a16:creationId xmlns:a16="http://schemas.microsoft.com/office/drawing/2014/main" id="{00000000-0008-0000-0100-0000D5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4" name="TextBox 213">
          <a:extLst>
            <a:ext uri="{FF2B5EF4-FFF2-40B4-BE49-F238E27FC236}">
              <a16:creationId xmlns:a16="http://schemas.microsoft.com/office/drawing/2014/main" id="{00000000-0008-0000-0100-0000D6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5" name="TextBox 214">
          <a:extLst>
            <a:ext uri="{FF2B5EF4-FFF2-40B4-BE49-F238E27FC236}">
              <a16:creationId xmlns:a16="http://schemas.microsoft.com/office/drawing/2014/main" id="{00000000-0008-0000-0100-0000D7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6" name="TextBox 215">
          <a:extLst>
            <a:ext uri="{FF2B5EF4-FFF2-40B4-BE49-F238E27FC236}">
              <a16:creationId xmlns:a16="http://schemas.microsoft.com/office/drawing/2014/main" id="{00000000-0008-0000-0100-0000D8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7" name="TextBox 216">
          <a:extLst>
            <a:ext uri="{FF2B5EF4-FFF2-40B4-BE49-F238E27FC236}">
              <a16:creationId xmlns:a16="http://schemas.microsoft.com/office/drawing/2014/main" id="{00000000-0008-0000-0100-0000D9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8" name="TextBox 217">
          <a:extLst>
            <a:ext uri="{FF2B5EF4-FFF2-40B4-BE49-F238E27FC236}">
              <a16:creationId xmlns:a16="http://schemas.microsoft.com/office/drawing/2014/main" id="{00000000-0008-0000-0100-0000DA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19" name="TextBox 218">
          <a:extLst>
            <a:ext uri="{FF2B5EF4-FFF2-40B4-BE49-F238E27FC236}">
              <a16:creationId xmlns:a16="http://schemas.microsoft.com/office/drawing/2014/main" id="{00000000-0008-0000-0100-0000DB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0" name="TextBox 219">
          <a:extLst>
            <a:ext uri="{FF2B5EF4-FFF2-40B4-BE49-F238E27FC236}">
              <a16:creationId xmlns:a16="http://schemas.microsoft.com/office/drawing/2014/main" id="{00000000-0008-0000-0100-0000DC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1" name="TextBox 220">
          <a:extLst>
            <a:ext uri="{FF2B5EF4-FFF2-40B4-BE49-F238E27FC236}">
              <a16:creationId xmlns:a16="http://schemas.microsoft.com/office/drawing/2014/main" id="{00000000-0008-0000-0100-0000DD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2" name="TextBox 221">
          <a:extLst>
            <a:ext uri="{FF2B5EF4-FFF2-40B4-BE49-F238E27FC236}">
              <a16:creationId xmlns:a16="http://schemas.microsoft.com/office/drawing/2014/main" id="{00000000-0008-0000-0100-0000DE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3" name="TextBox 222">
          <a:extLst>
            <a:ext uri="{FF2B5EF4-FFF2-40B4-BE49-F238E27FC236}">
              <a16:creationId xmlns:a16="http://schemas.microsoft.com/office/drawing/2014/main" id="{00000000-0008-0000-0100-0000DF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4" name="TextBox 223">
          <a:extLst>
            <a:ext uri="{FF2B5EF4-FFF2-40B4-BE49-F238E27FC236}">
              <a16:creationId xmlns:a16="http://schemas.microsoft.com/office/drawing/2014/main" id="{00000000-0008-0000-0100-0000E0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5" name="TextBox 224">
          <a:extLst>
            <a:ext uri="{FF2B5EF4-FFF2-40B4-BE49-F238E27FC236}">
              <a16:creationId xmlns:a16="http://schemas.microsoft.com/office/drawing/2014/main" id="{00000000-0008-0000-0100-0000E1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6" name="TextBox 225">
          <a:extLst>
            <a:ext uri="{FF2B5EF4-FFF2-40B4-BE49-F238E27FC236}">
              <a16:creationId xmlns:a16="http://schemas.microsoft.com/office/drawing/2014/main" id="{00000000-0008-0000-0100-0000E2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7" name="TextBox 226">
          <a:extLst>
            <a:ext uri="{FF2B5EF4-FFF2-40B4-BE49-F238E27FC236}">
              <a16:creationId xmlns:a16="http://schemas.microsoft.com/office/drawing/2014/main" id="{00000000-0008-0000-0100-0000E3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8" name="TextBox 227">
          <a:extLst>
            <a:ext uri="{FF2B5EF4-FFF2-40B4-BE49-F238E27FC236}">
              <a16:creationId xmlns:a16="http://schemas.microsoft.com/office/drawing/2014/main" id="{00000000-0008-0000-0100-0000E4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29" name="TextBox 228">
          <a:extLst>
            <a:ext uri="{FF2B5EF4-FFF2-40B4-BE49-F238E27FC236}">
              <a16:creationId xmlns:a16="http://schemas.microsoft.com/office/drawing/2014/main" id="{00000000-0008-0000-0100-0000E5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0" name="TextBox 229">
          <a:extLst>
            <a:ext uri="{FF2B5EF4-FFF2-40B4-BE49-F238E27FC236}">
              <a16:creationId xmlns:a16="http://schemas.microsoft.com/office/drawing/2014/main" id="{00000000-0008-0000-0100-0000E6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1" name="TextBox 230">
          <a:extLst>
            <a:ext uri="{FF2B5EF4-FFF2-40B4-BE49-F238E27FC236}">
              <a16:creationId xmlns:a16="http://schemas.microsoft.com/office/drawing/2014/main" id="{00000000-0008-0000-0100-0000E7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2" name="TextBox 231">
          <a:extLst>
            <a:ext uri="{FF2B5EF4-FFF2-40B4-BE49-F238E27FC236}">
              <a16:creationId xmlns:a16="http://schemas.microsoft.com/office/drawing/2014/main" id="{00000000-0008-0000-0100-0000E8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3" name="TextBox 232">
          <a:extLst>
            <a:ext uri="{FF2B5EF4-FFF2-40B4-BE49-F238E27FC236}">
              <a16:creationId xmlns:a16="http://schemas.microsoft.com/office/drawing/2014/main" id="{00000000-0008-0000-0100-0000E9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4" name="TextBox 233">
          <a:extLst>
            <a:ext uri="{FF2B5EF4-FFF2-40B4-BE49-F238E27FC236}">
              <a16:creationId xmlns:a16="http://schemas.microsoft.com/office/drawing/2014/main" id="{00000000-0008-0000-0100-0000EA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5" name="TextBox 234">
          <a:extLst>
            <a:ext uri="{FF2B5EF4-FFF2-40B4-BE49-F238E27FC236}">
              <a16:creationId xmlns:a16="http://schemas.microsoft.com/office/drawing/2014/main" id="{00000000-0008-0000-0100-0000EB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6" name="TextBox 235">
          <a:extLst>
            <a:ext uri="{FF2B5EF4-FFF2-40B4-BE49-F238E27FC236}">
              <a16:creationId xmlns:a16="http://schemas.microsoft.com/office/drawing/2014/main" id="{00000000-0008-0000-0100-0000EC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7" name="TextBox 236">
          <a:extLst>
            <a:ext uri="{FF2B5EF4-FFF2-40B4-BE49-F238E27FC236}">
              <a16:creationId xmlns:a16="http://schemas.microsoft.com/office/drawing/2014/main" id="{00000000-0008-0000-0100-0000ED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8" name="TextBox 237">
          <a:extLst>
            <a:ext uri="{FF2B5EF4-FFF2-40B4-BE49-F238E27FC236}">
              <a16:creationId xmlns:a16="http://schemas.microsoft.com/office/drawing/2014/main" id="{00000000-0008-0000-0100-0000EE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39" name="TextBox 238">
          <a:extLst>
            <a:ext uri="{FF2B5EF4-FFF2-40B4-BE49-F238E27FC236}">
              <a16:creationId xmlns:a16="http://schemas.microsoft.com/office/drawing/2014/main" id="{00000000-0008-0000-0100-0000EF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0" name="TextBox 239">
          <a:extLst>
            <a:ext uri="{FF2B5EF4-FFF2-40B4-BE49-F238E27FC236}">
              <a16:creationId xmlns:a16="http://schemas.microsoft.com/office/drawing/2014/main" id="{00000000-0008-0000-0100-0000F0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1" name="TextBox 240">
          <a:extLst>
            <a:ext uri="{FF2B5EF4-FFF2-40B4-BE49-F238E27FC236}">
              <a16:creationId xmlns:a16="http://schemas.microsoft.com/office/drawing/2014/main" id="{00000000-0008-0000-0100-0000F1000000}"/>
            </a:ext>
          </a:extLst>
        </xdr:cNvPr>
        <xdr:cNvSpPr txBox="1"/>
      </xdr:nvSpPr>
      <xdr:spPr>
        <a:xfrm>
          <a:off x="172212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2" name="TextBox 241">
          <a:extLst>
            <a:ext uri="{FF2B5EF4-FFF2-40B4-BE49-F238E27FC236}">
              <a16:creationId xmlns:a16="http://schemas.microsoft.com/office/drawing/2014/main" id="{00000000-0008-0000-0100-0000F2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3" name="TextBox 242">
          <a:extLst>
            <a:ext uri="{FF2B5EF4-FFF2-40B4-BE49-F238E27FC236}">
              <a16:creationId xmlns:a16="http://schemas.microsoft.com/office/drawing/2014/main" id="{00000000-0008-0000-0100-0000F3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4" name="TextBox 243">
          <a:extLst>
            <a:ext uri="{FF2B5EF4-FFF2-40B4-BE49-F238E27FC236}">
              <a16:creationId xmlns:a16="http://schemas.microsoft.com/office/drawing/2014/main" id="{00000000-0008-0000-0100-0000F4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5" name="TextBox 244">
          <a:extLst>
            <a:ext uri="{FF2B5EF4-FFF2-40B4-BE49-F238E27FC236}">
              <a16:creationId xmlns:a16="http://schemas.microsoft.com/office/drawing/2014/main" id="{00000000-0008-0000-0100-0000F5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6" name="TextBox 245">
          <a:extLst>
            <a:ext uri="{FF2B5EF4-FFF2-40B4-BE49-F238E27FC236}">
              <a16:creationId xmlns:a16="http://schemas.microsoft.com/office/drawing/2014/main" id="{00000000-0008-0000-0100-0000F6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7" name="TextBox 246">
          <a:extLst>
            <a:ext uri="{FF2B5EF4-FFF2-40B4-BE49-F238E27FC236}">
              <a16:creationId xmlns:a16="http://schemas.microsoft.com/office/drawing/2014/main" id="{00000000-0008-0000-0100-0000F7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8" name="TextBox 247">
          <a:extLst>
            <a:ext uri="{FF2B5EF4-FFF2-40B4-BE49-F238E27FC236}">
              <a16:creationId xmlns:a16="http://schemas.microsoft.com/office/drawing/2014/main" id="{00000000-0008-0000-0100-0000F8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49" name="TextBox 248">
          <a:extLst>
            <a:ext uri="{FF2B5EF4-FFF2-40B4-BE49-F238E27FC236}">
              <a16:creationId xmlns:a16="http://schemas.microsoft.com/office/drawing/2014/main" id="{00000000-0008-0000-0100-0000F9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0" name="TextBox 249">
          <a:extLst>
            <a:ext uri="{FF2B5EF4-FFF2-40B4-BE49-F238E27FC236}">
              <a16:creationId xmlns:a16="http://schemas.microsoft.com/office/drawing/2014/main" id="{00000000-0008-0000-0100-0000FA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1" name="TextBox 250">
          <a:extLst>
            <a:ext uri="{FF2B5EF4-FFF2-40B4-BE49-F238E27FC236}">
              <a16:creationId xmlns:a16="http://schemas.microsoft.com/office/drawing/2014/main" id="{00000000-0008-0000-0100-0000FB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2" name="TextBox 251">
          <a:extLst>
            <a:ext uri="{FF2B5EF4-FFF2-40B4-BE49-F238E27FC236}">
              <a16:creationId xmlns:a16="http://schemas.microsoft.com/office/drawing/2014/main" id="{00000000-0008-0000-0100-0000FC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3" name="TextBox 252">
          <a:extLst>
            <a:ext uri="{FF2B5EF4-FFF2-40B4-BE49-F238E27FC236}">
              <a16:creationId xmlns:a16="http://schemas.microsoft.com/office/drawing/2014/main" id="{00000000-0008-0000-0100-0000FD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4" name="TextBox 253">
          <a:extLst>
            <a:ext uri="{FF2B5EF4-FFF2-40B4-BE49-F238E27FC236}">
              <a16:creationId xmlns:a16="http://schemas.microsoft.com/office/drawing/2014/main" id="{00000000-0008-0000-0100-0000FE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5" name="TextBox 254">
          <a:extLst>
            <a:ext uri="{FF2B5EF4-FFF2-40B4-BE49-F238E27FC236}">
              <a16:creationId xmlns:a16="http://schemas.microsoft.com/office/drawing/2014/main" id="{00000000-0008-0000-0100-0000FF00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6" name="TextBox 255">
          <a:extLst>
            <a:ext uri="{FF2B5EF4-FFF2-40B4-BE49-F238E27FC236}">
              <a16:creationId xmlns:a16="http://schemas.microsoft.com/office/drawing/2014/main" id="{00000000-0008-0000-0100-000000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7" name="TextBox 256">
          <a:extLst>
            <a:ext uri="{FF2B5EF4-FFF2-40B4-BE49-F238E27FC236}">
              <a16:creationId xmlns:a16="http://schemas.microsoft.com/office/drawing/2014/main" id="{00000000-0008-0000-0100-000001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8" name="TextBox 257">
          <a:extLst>
            <a:ext uri="{FF2B5EF4-FFF2-40B4-BE49-F238E27FC236}">
              <a16:creationId xmlns:a16="http://schemas.microsoft.com/office/drawing/2014/main" id="{00000000-0008-0000-0100-000002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59" name="TextBox 258">
          <a:extLst>
            <a:ext uri="{FF2B5EF4-FFF2-40B4-BE49-F238E27FC236}">
              <a16:creationId xmlns:a16="http://schemas.microsoft.com/office/drawing/2014/main" id="{00000000-0008-0000-0100-000003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0" name="TextBox 259">
          <a:extLst>
            <a:ext uri="{FF2B5EF4-FFF2-40B4-BE49-F238E27FC236}">
              <a16:creationId xmlns:a16="http://schemas.microsoft.com/office/drawing/2014/main" id="{00000000-0008-0000-0100-000004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1" name="TextBox 260">
          <a:extLst>
            <a:ext uri="{FF2B5EF4-FFF2-40B4-BE49-F238E27FC236}">
              <a16:creationId xmlns:a16="http://schemas.microsoft.com/office/drawing/2014/main" id="{00000000-0008-0000-0100-000005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2" name="TextBox 261">
          <a:extLst>
            <a:ext uri="{FF2B5EF4-FFF2-40B4-BE49-F238E27FC236}">
              <a16:creationId xmlns:a16="http://schemas.microsoft.com/office/drawing/2014/main" id="{00000000-0008-0000-0100-000006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3" name="TextBox 262">
          <a:extLst>
            <a:ext uri="{FF2B5EF4-FFF2-40B4-BE49-F238E27FC236}">
              <a16:creationId xmlns:a16="http://schemas.microsoft.com/office/drawing/2014/main" id="{00000000-0008-0000-0100-000007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4" name="TextBox 263">
          <a:extLst>
            <a:ext uri="{FF2B5EF4-FFF2-40B4-BE49-F238E27FC236}">
              <a16:creationId xmlns:a16="http://schemas.microsoft.com/office/drawing/2014/main" id="{00000000-0008-0000-0100-000008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5" name="TextBox 264">
          <a:extLst>
            <a:ext uri="{FF2B5EF4-FFF2-40B4-BE49-F238E27FC236}">
              <a16:creationId xmlns:a16="http://schemas.microsoft.com/office/drawing/2014/main" id="{00000000-0008-0000-0100-000009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6" name="TextBox 265">
          <a:extLst>
            <a:ext uri="{FF2B5EF4-FFF2-40B4-BE49-F238E27FC236}">
              <a16:creationId xmlns:a16="http://schemas.microsoft.com/office/drawing/2014/main" id="{00000000-0008-0000-0100-00000A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7" name="TextBox 266">
          <a:extLst>
            <a:ext uri="{FF2B5EF4-FFF2-40B4-BE49-F238E27FC236}">
              <a16:creationId xmlns:a16="http://schemas.microsoft.com/office/drawing/2014/main" id="{00000000-0008-0000-0100-00000B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8" name="TextBox 267">
          <a:extLst>
            <a:ext uri="{FF2B5EF4-FFF2-40B4-BE49-F238E27FC236}">
              <a16:creationId xmlns:a16="http://schemas.microsoft.com/office/drawing/2014/main" id="{00000000-0008-0000-0100-00000C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69" name="TextBox 268">
          <a:extLst>
            <a:ext uri="{FF2B5EF4-FFF2-40B4-BE49-F238E27FC236}">
              <a16:creationId xmlns:a16="http://schemas.microsoft.com/office/drawing/2014/main" id="{00000000-0008-0000-0100-00000D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0" name="TextBox 269">
          <a:extLst>
            <a:ext uri="{FF2B5EF4-FFF2-40B4-BE49-F238E27FC236}">
              <a16:creationId xmlns:a16="http://schemas.microsoft.com/office/drawing/2014/main" id="{00000000-0008-0000-0100-00000E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1" name="TextBox 270">
          <a:extLst>
            <a:ext uri="{FF2B5EF4-FFF2-40B4-BE49-F238E27FC236}">
              <a16:creationId xmlns:a16="http://schemas.microsoft.com/office/drawing/2014/main" id="{00000000-0008-0000-0100-00000F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2" name="TextBox 271">
          <a:extLst>
            <a:ext uri="{FF2B5EF4-FFF2-40B4-BE49-F238E27FC236}">
              <a16:creationId xmlns:a16="http://schemas.microsoft.com/office/drawing/2014/main" id="{00000000-0008-0000-0100-000010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3" name="TextBox 272">
          <a:extLst>
            <a:ext uri="{FF2B5EF4-FFF2-40B4-BE49-F238E27FC236}">
              <a16:creationId xmlns:a16="http://schemas.microsoft.com/office/drawing/2014/main" id="{00000000-0008-0000-0100-000011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4" name="TextBox 273">
          <a:extLst>
            <a:ext uri="{FF2B5EF4-FFF2-40B4-BE49-F238E27FC236}">
              <a16:creationId xmlns:a16="http://schemas.microsoft.com/office/drawing/2014/main" id="{00000000-0008-0000-0100-000012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5" name="TextBox 274">
          <a:extLst>
            <a:ext uri="{FF2B5EF4-FFF2-40B4-BE49-F238E27FC236}">
              <a16:creationId xmlns:a16="http://schemas.microsoft.com/office/drawing/2014/main" id="{00000000-0008-0000-0100-000013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6" name="TextBox 275">
          <a:extLst>
            <a:ext uri="{FF2B5EF4-FFF2-40B4-BE49-F238E27FC236}">
              <a16:creationId xmlns:a16="http://schemas.microsoft.com/office/drawing/2014/main" id="{00000000-0008-0000-0100-000014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7" name="TextBox 276">
          <a:extLst>
            <a:ext uri="{FF2B5EF4-FFF2-40B4-BE49-F238E27FC236}">
              <a16:creationId xmlns:a16="http://schemas.microsoft.com/office/drawing/2014/main" id="{00000000-0008-0000-0100-000015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8" name="TextBox 277">
          <a:extLst>
            <a:ext uri="{FF2B5EF4-FFF2-40B4-BE49-F238E27FC236}">
              <a16:creationId xmlns:a16="http://schemas.microsoft.com/office/drawing/2014/main" id="{00000000-0008-0000-0100-000016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79" name="TextBox 278">
          <a:extLst>
            <a:ext uri="{FF2B5EF4-FFF2-40B4-BE49-F238E27FC236}">
              <a16:creationId xmlns:a16="http://schemas.microsoft.com/office/drawing/2014/main" id="{00000000-0008-0000-0100-000017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0" name="TextBox 279">
          <a:extLst>
            <a:ext uri="{FF2B5EF4-FFF2-40B4-BE49-F238E27FC236}">
              <a16:creationId xmlns:a16="http://schemas.microsoft.com/office/drawing/2014/main" id="{00000000-0008-0000-0100-000018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1" name="TextBox 280">
          <a:extLst>
            <a:ext uri="{FF2B5EF4-FFF2-40B4-BE49-F238E27FC236}">
              <a16:creationId xmlns:a16="http://schemas.microsoft.com/office/drawing/2014/main" id="{00000000-0008-0000-0100-000019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2" name="TextBox 281">
          <a:extLst>
            <a:ext uri="{FF2B5EF4-FFF2-40B4-BE49-F238E27FC236}">
              <a16:creationId xmlns:a16="http://schemas.microsoft.com/office/drawing/2014/main" id="{00000000-0008-0000-0100-00001A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3" name="TextBox 282">
          <a:extLst>
            <a:ext uri="{FF2B5EF4-FFF2-40B4-BE49-F238E27FC236}">
              <a16:creationId xmlns:a16="http://schemas.microsoft.com/office/drawing/2014/main" id="{00000000-0008-0000-0100-00001B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4" name="TextBox 283">
          <a:extLst>
            <a:ext uri="{FF2B5EF4-FFF2-40B4-BE49-F238E27FC236}">
              <a16:creationId xmlns:a16="http://schemas.microsoft.com/office/drawing/2014/main" id="{00000000-0008-0000-0100-00001C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5" name="TextBox 284">
          <a:extLst>
            <a:ext uri="{FF2B5EF4-FFF2-40B4-BE49-F238E27FC236}">
              <a16:creationId xmlns:a16="http://schemas.microsoft.com/office/drawing/2014/main" id="{00000000-0008-0000-0100-00001D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6" name="TextBox 285">
          <a:extLst>
            <a:ext uri="{FF2B5EF4-FFF2-40B4-BE49-F238E27FC236}">
              <a16:creationId xmlns:a16="http://schemas.microsoft.com/office/drawing/2014/main" id="{00000000-0008-0000-0100-00001E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7" name="TextBox 286">
          <a:extLst>
            <a:ext uri="{FF2B5EF4-FFF2-40B4-BE49-F238E27FC236}">
              <a16:creationId xmlns:a16="http://schemas.microsoft.com/office/drawing/2014/main" id="{00000000-0008-0000-0100-00001F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8" name="TextBox 287">
          <a:extLst>
            <a:ext uri="{FF2B5EF4-FFF2-40B4-BE49-F238E27FC236}">
              <a16:creationId xmlns:a16="http://schemas.microsoft.com/office/drawing/2014/main" id="{00000000-0008-0000-0100-000020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89" name="TextBox 288">
          <a:extLst>
            <a:ext uri="{FF2B5EF4-FFF2-40B4-BE49-F238E27FC236}">
              <a16:creationId xmlns:a16="http://schemas.microsoft.com/office/drawing/2014/main" id="{00000000-0008-0000-0100-000021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0" name="TextBox 289">
          <a:extLst>
            <a:ext uri="{FF2B5EF4-FFF2-40B4-BE49-F238E27FC236}">
              <a16:creationId xmlns:a16="http://schemas.microsoft.com/office/drawing/2014/main" id="{00000000-0008-0000-0100-000022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1" name="TextBox 290">
          <a:extLst>
            <a:ext uri="{FF2B5EF4-FFF2-40B4-BE49-F238E27FC236}">
              <a16:creationId xmlns:a16="http://schemas.microsoft.com/office/drawing/2014/main" id="{00000000-0008-0000-0100-000023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2" name="TextBox 291">
          <a:extLst>
            <a:ext uri="{FF2B5EF4-FFF2-40B4-BE49-F238E27FC236}">
              <a16:creationId xmlns:a16="http://schemas.microsoft.com/office/drawing/2014/main" id="{00000000-0008-0000-0100-000024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3" name="TextBox 292">
          <a:extLst>
            <a:ext uri="{FF2B5EF4-FFF2-40B4-BE49-F238E27FC236}">
              <a16:creationId xmlns:a16="http://schemas.microsoft.com/office/drawing/2014/main" id="{00000000-0008-0000-0100-000025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4" name="TextBox 293">
          <a:extLst>
            <a:ext uri="{FF2B5EF4-FFF2-40B4-BE49-F238E27FC236}">
              <a16:creationId xmlns:a16="http://schemas.microsoft.com/office/drawing/2014/main" id="{00000000-0008-0000-0100-000026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5" name="TextBox 294">
          <a:extLst>
            <a:ext uri="{FF2B5EF4-FFF2-40B4-BE49-F238E27FC236}">
              <a16:creationId xmlns:a16="http://schemas.microsoft.com/office/drawing/2014/main" id="{00000000-0008-0000-0100-000027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6" name="TextBox 295">
          <a:extLst>
            <a:ext uri="{FF2B5EF4-FFF2-40B4-BE49-F238E27FC236}">
              <a16:creationId xmlns:a16="http://schemas.microsoft.com/office/drawing/2014/main" id="{00000000-0008-0000-0100-000028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7" name="TextBox 296">
          <a:extLst>
            <a:ext uri="{FF2B5EF4-FFF2-40B4-BE49-F238E27FC236}">
              <a16:creationId xmlns:a16="http://schemas.microsoft.com/office/drawing/2014/main" id="{00000000-0008-0000-0100-000029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8" name="TextBox 297">
          <a:extLst>
            <a:ext uri="{FF2B5EF4-FFF2-40B4-BE49-F238E27FC236}">
              <a16:creationId xmlns:a16="http://schemas.microsoft.com/office/drawing/2014/main" id="{00000000-0008-0000-0100-00002A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299" name="TextBox 298">
          <a:extLst>
            <a:ext uri="{FF2B5EF4-FFF2-40B4-BE49-F238E27FC236}">
              <a16:creationId xmlns:a16="http://schemas.microsoft.com/office/drawing/2014/main" id="{00000000-0008-0000-0100-00002B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0" name="TextBox 299">
          <a:extLst>
            <a:ext uri="{FF2B5EF4-FFF2-40B4-BE49-F238E27FC236}">
              <a16:creationId xmlns:a16="http://schemas.microsoft.com/office/drawing/2014/main" id="{00000000-0008-0000-0100-00002C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1" name="TextBox 300">
          <a:extLst>
            <a:ext uri="{FF2B5EF4-FFF2-40B4-BE49-F238E27FC236}">
              <a16:creationId xmlns:a16="http://schemas.microsoft.com/office/drawing/2014/main" id="{00000000-0008-0000-0100-00002D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2" name="TextBox 301">
          <a:extLst>
            <a:ext uri="{FF2B5EF4-FFF2-40B4-BE49-F238E27FC236}">
              <a16:creationId xmlns:a16="http://schemas.microsoft.com/office/drawing/2014/main" id="{00000000-0008-0000-0100-00002E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3" name="TextBox 302">
          <a:extLst>
            <a:ext uri="{FF2B5EF4-FFF2-40B4-BE49-F238E27FC236}">
              <a16:creationId xmlns:a16="http://schemas.microsoft.com/office/drawing/2014/main" id="{00000000-0008-0000-0100-00002F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4" name="TextBox 303">
          <a:extLst>
            <a:ext uri="{FF2B5EF4-FFF2-40B4-BE49-F238E27FC236}">
              <a16:creationId xmlns:a16="http://schemas.microsoft.com/office/drawing/2014/main" id="{00000000-0008-0000-0100-000030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5" name="TextBox 304">
          <a:extLst>
            <a:ext uri="{FF2B5EF4-FFF2-40B4-BE49-F238E27FC236}">
              <a16:creationId xmlns:a16="http://schemas.microsoft.com/office/drawing/2014/main" id="{00000000-0008-0000-0100-000031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6" name="TextBox 305">
          <a:extLst>
            <a:ext uri="{FF2B5EF4-FFF2-40B4-BE49-F238E27FC236}">
              <a16:creationId xmlns:a16="http://schemas.microsoft.com/office/drawing/2014/main" id="{00000000-0008-0000-0100-000032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7" name="TextBox 306">
          <a:extLst>
            <a:ext uri="{FF2B5EF4-FFF2-40B4-BE49-F238E27FC236}">
              <a16:creationId xmlns:a16="http://schemas.microsoft.com/office/drawing/2014/main" id="{00000000-0008-0000-0100-000033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8" name="TextBox 307">
          <a:extLst>
            <a:ext uri="{FF2B5EF4-FFF2-40B4-BE49-F238E27FC236}">
              <a16:creationId xmlns:a16="http://schemas.microsoft.com/office/drawing/2014/main" id="{00000000-0008-0000-0100-000034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09" name="TextBox 308">
          <a:extLst>
            <a:ext uri="{FF2B5EF4-FFF2-40B4-BE49-F238E27FC236}">
              <a16:creationId xmlns:a16="http://schemas.microsoft.com/office/drawing/2014/main" id="{00000000-0008-0000-0100-000035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0" name="TextBox 309">
          <a:extLst>
            <a:ext uri="{FF2B5EF4-FFF2-40B4-BE49-F238E27FC236}">
              <a16:creationId xmlns:a16="http://schemas.microsoft.com/office/drawing/2014/main" id="{00000000-0008-0000-0100-000036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1" name="TextBox 310">
          <a:extLst>
            <a:ext uri="{FF2B5EF4-FFF2-40B4-BE49-F238E27FC236}">
              <a16:creationId xmlns:a16="http://schemas.microsoft.com/office/drawing/2014/main" id="{00000000-0008-0000-0100-000037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2" name="TextBox 311">
          <a:extLst>
            <a:ext uri="{FF2B5EF4-FFF2-40B4-BE49-F238E27FC236}">
              <a16:creationId xmlns:a16="http://schemas.microsoft.com/office/drawing/2014/main" id="{00000000-0008-0000-0100-000038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3" name="TextBox 312">
          <a:extLst>
            <a:ext uri="{FF2B5EF4-FFF2-40B4-BE49-F238E27FC236}">
              <a16:creationId xmlns:a16="http://schemas.microsoft.com/office/drawing/2014/main" id="{00000000-0008-0000-0100-000039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4" name="TextBox 313">
          <a:extLst>
            <a:ext uri="{FF2B5EF4-FFF2-40B4-BE49-F238E27FC236}">
              <a16:creationId xmlns:a16="http://schemas.microsoft.com/office/drawing/2014/main" id="{00000000-0008-0000-0100-00003A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5" name="TextBox 314">
          <a:extLst>
            <a:ext uri="{FF2B5EF4-FFF2-40B4-BE49-F238E27FC236}">
              <a16:creationId xmlns:a16="http://schemas.microsoft.com/office/drawing/2014/main" id="{00000000-0008-0000-0100-00003B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6" name="TextBox 315">
          <a:extLst>
            <a:ext uri="{FF2B5EF4-FFF2-40B4-BE49-F238E27FC236}">
              <a16:creationId xmlns:a16="http://schemas.microsoft.com/office/drawing/2014/main" id="{00000000-0008-0000-0100-00003C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7" name="TextBox 316">
          <a:extLst>
            <a:ext uri="{FF2B5EF4-FFF2-40B4-BE49-F238E27FC236}">
              <a16:creationId xmlns:a16="http://schemas.microsoft.com/office/drawing/2014/main" id="{00000000-0008-0000-0100-00003D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8" name="TextBox 317">
          <a:extLst>
            <a:ext uri="{FF2B5EF4-FFF2-40B4-BE49-F238E27FC236}">
              <a16:creationId xmlns:a16="http://schemas.microsoft.com/office/drawing/2014/main" id="{00000000-0008-0000-0100-00003E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19" name="TextBox 318">
          <a:extLst>
            <a:ext uri="{FF2B5EF4-FFF2-40B4-BE49-F238E27FC236}">
              <a16:creationId xmlns:a16="http://schemas.microsoft.com/office/drawing/2014/main" id="{00000000-0008-0000-0100-00003F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20" name="TextBox 319">
          <a:extLst>
            <a:ext uri="{FF2B5EF4-FFF2-40B4-BE49-F238E27FC236}">
              <a16:creationId xmlns:a16="http://schemas.microsoft.com/office/drawing/2014/main" id="{00000000-0008-0000-0100-000040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12</xdr:row>
      <xdr:rowOff>0</xdr:rowOff>
    </xdr:from>
    <xdr:ext cx="184731" cy="264560"/>
    <xdr:sp macro="" textlink="">
      <xdr:nvSpPr>
        <xdr:cNvPr id="321" name="TextBox 320">
          <a:extLst>
            <a:ext uri="{FF2B5EF4-FFF2-40B4-BE49-F238E27FC236}">
              <a16:creationId xmlns:a16="http://schemas.microsoft.com/office/drawing/2014/main" id="{00000000-0008-0000-0100-000041010000}"/>
            </a:ext>
          </a:extLst>
        </xdr:cNvPr>
        <xdr:cNvSpPr txBox="1"/>
      </xdr:nvSpPr>
      <xdr:spPr>
        <a:xfrm>
          <a:off x="17221200" y="459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22" name="TextBox 321">
          <a:extLst>
            <a:ext uri="{FF2B5EF4-FFF2-40B4-BE49-F238E27FC236}">
              <a16:creationId xmlns:a16="http://schemas.microsoft.com/office/drawing/2014/main" id="{279A4F6A-09BC-486F-9FEB-85DFF782BB8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23" name="TextBox 322">
          <a:extLst>
            <a:ext uri="{FF2B5EF4-FFF2-40B4-BE49-F238E27FC236}">
              <a16:creationId xmlns:a16="http://schemas.microsoft.com/office/drawing/2014/main" id="{07B59E2D-F2E9-41EE-915D-C504CD80092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24" name="TextBox 323">
          <a:extLst>
            <a:ext uri="{FF2B5EF4-FFF2-40B4-BE49-F238E27FC236}">
              <a16:creationId xmlns:a16="http://schemas.microsoft.com/office/drawing/2014/main" id="{31CE408A-BA54-4B77-8A74-208D5425747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25" name="TextBox 324">
          <a:extLst>
            <a:ext uri="{FF2B5EF4-FFF2-40B4-BE49-F238E27FC236}">
              <a16:creationId xmlns:a16="http://schemas.microsoft.com/office/drawing/2014/main" id="{B3D12F20-8109-4447-8AE9-4414BC5B17E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26" name="TextBox 325">
          <a:extLst>
            <a:ext uri="{FF2B5EF4-FFF2-40B4-BE49-F238E27FC236}">
              <a16:creationId xmlns:a16="http://schemas.microsoft.com/office/drawing/2014/main" id="{160964B9-A688-441C-B2F7-9B114C62D94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27" name="TextBox 326">
          <a:extLst>
            <a:ext uri="{FF2B5EF4-FFF2-40B4-BE49-F238E27FC236}">
              <a16:creationId xmlns:a16="http://schemas.microsoft.com/office/drawing/2014/main" id="{CF741E1A-CD3A-4949-8CEF-BFE9FE157EB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28" name="TextBox 327">
          <a:extLst>
            <a:ext uri="{FF2B5EF4-FFF2-40B4-BE49-F238E27FC236}">
              <a16:creationId xmlns:a16="http://schemas.microsoft.com/office/drawing/2014/main" id="{206B93B1-D49D-47C5-9A76-ACC2DB2581E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29" name="TextBox 328">
          <a:extLst>
            <a:ext uri="{FF2B5EF4-FFF2-40B4-BE49-F238E27FC236}">
              <a16:creationId xmlns:a16="http://schemas.microsoft.com/office/drawing/2014/main" id="{8D5F6DE5-DBBE-41AA-A841-A21F9023D8A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0" name="TextBox 329">
          <a:extLst>
            <a:ext uri="{FF2B5EF4-FFF2-40B4-BE49-F238E27FC236}">
              <a16:creationId xmlns:a16="http://schemas.microsoft.com/office/drawing/2014/main" id="{2353CD79-BB86-4A63-892B-B4ABCA40CE4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1" name="TextBox 330">
          <a:extLst>
            <a:ext uri="{FF2B5EF4-FFF2-40B4-BE49-F238E27FC236}">
              <a16:creationId xmlns:a16="http://schemas.microsoft.com/office/drawing/2014/main" id="{A17DB8DF-BC8B-4CCA-A373-0112BA78B21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2" name="TextBox 331">
          <a:extLst>
            <a:ext uri="{FF2B5EF4-FFF2-40B4-BE49-F238E27FC236}">
              <a16:creationId xmlns:a16="http://schemas.microsoft.com/office/drawing/2014/main" id="{0FB0453D-3A10-4071-952B-C9EFAE68757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3" name="TextBox 332">
          <a:extLst>
            <a:ext uri="{FF2B5EF4-FFF2-40B4-BE49-F238E27FC236}">
              <a16:creationId xmlns:a16="http://schemas.microsoft.com/office/drawing/2014/main" id="{E17371D0-E89D-4700-BFCA-F7BAA31439E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4" name="TextBox 333">
          <a:extLst>
            <a:ext uri="{FF2B5EF4-FFF2-40B4-BE49-F238E27FC236}">
              <a16:creationId xmlns:a16="http://schemas.microsoft.com/office/drawing/2014/main" id="{B72B6790-AFC7-445C-B00B-0790DE09EB0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5" name="TextBox 334">
          <a:extLst>
            <a:ext uri="{FF2B5EF4-FFF2-40B4-BE49-F238E27FC236}">
              <a16:creationId xmlns:a16="http://schemas.microsoft.com/office/drawing/2014/main" id="{81777EF3-0D63-4E9A-960A-411C47CB9B6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6" name="TextBox 335">
          <a:extLst>
            <a:ext uri="{FF2B5EF4-FFF2-40B4-BE49-F238E27FC236}">
              <a16:creationId xmlns:a16="http://schemas.microsoft.com/office/drawing/2014/main" id="{9AD5A6EC-FDFC-4083-9506-F30F6A6AA9A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7" name="TextBox 336">
          <a:extLst>
            <a:ext uri="{FF2B5EF4-FFF2-40B4-BE49-F238E27FC236}">
              <a16:creationId xmlns:a16="http://schemas.microsoft.com/office/drawing/2014/main" id="{96E243B9-EEAB-480B-9ADB-2CAAE64C97C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8" name="TextBox 337">
          <a:extLst>
            <a:ext uri="{FF2B5EF4-FFF2-40B4-BE49-F238E27FC236}">
              <a16:creationId xmlns:a16="http://schemas.microsoft.com/office/drawing/2014/main" id="{2C43F695-2DA6-4323-AAD1-D366FF30448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39" name="TextBox 338">
          <a:extLst>
            <a:ext uri="{FF2B5EF4-FFF2-40B4-BE49-F238E27FC236}">
              <a16:creationId xmlns:a16="http://schemas.microsoft.com/office/drawing/2014/main" id="{93420244-C0EE-4000-A67C-EBD827B5ADD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0" name="TextBox 339">
          <a:extLst>
            <a:ext uri="{FF2B5EF4-FFF2-40B4-BE49-F238E27FC236}">
              <a16:creationId xmlns:a16="http://schemas.microsoft.com/office/drawing/2014/main" id="{3AE8C253-9BA7-46A9-BCF8-E63377F7516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1" name="TextBox 340">
          <a:extLst>
            <a:ext uri="{FF2B5EF4-FFF2-40B4-BE49-F238E27FC236}">
              <a16:creationId xmlns:a16="http://schemas.microsoft.com/office/drawing/2014/main" id="{D95DCBCB-C310-46F1-837B-838ABDCB73C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2" name="TextBox 341">
          <a:extLst>
            <a:ext uri="{FF2B5EF4-FFF2-40B4-BE49-F238E27FC236}">
              <a16:creationId xmlns:a16="http://schemas.microsoft.com/office/drawing/2014/main" id="{41FEAEB8-43D0-41C5-87DF-FA7485526B3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3" name="TextBox 342">
          <a:extLst>
            <a:ext uri="{FF2B5EF4-FFF2-40B4-BE49-F238E27FC236}">
              <a16:creationId xmlns:a16="http://schemas.microsoft.com/office/drawing/2014/main" id="{7EF7E7A4-3B64-4448-B797-99F6D81988F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4" name="TextBox 343">
          <a:extLst>
            <a:ext uri="{FF2B5EF4-FFF2-40B4-BE49-F238E27FC236}">
              <a16:creationId xmlns:a16="http://schemas.microsoft.com/office/drawing/2014/main" id="{E45B3332-B991-4E4C-9375-86903D8121E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5" name="TextBox 344">
          <a:extLst>
            <a:ext uri="{FF2B5EF4-FFF2-40B4-BE49-F238E27FC236}">
              <a16:creationId xmlns:a16="http://schemas.microsoft.com/office/drawing/2014/main" id="{390EE299-D5F1-4FEA-8E68-1F89DDCAC9C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6" name="TextBox 345">
          <a:extLst>
            <a:ext uri="{FF2B5EF4-FFF2-40B4-BE49-F238E27FC236}">
              <a16:creationId xmlns:a16="http://schemas.microsoft.com/office/drawing/2014/main" id="{C65252C2-B04D-40E2-AC83-B7713F5C701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7" name="TextBox 346">
          <a:extLst>
            <a:ext uri="{FF2B5EF4-FFF2-40B4-BE49-F238E27FC236}">
              <a16:creationId xmlns:a16="http://schemas.microsoft.com/office/drawing/2014/main" id="{6785B250-D2D2-4176-8A5F-AF2F80B62D9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8" name="TextBox 347">
          <a:extLst>
            <a:ext uri="{FF2B5EF4-FFF2-40B4-BE49-F238E27FC236}">
              <a16:creationId xmlns:a16="http://schemas.microsoft.com/office/drawing/2014/main" id="{E841E564-80E2-421C-9098-1A3D4B6AD64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49" name="TextBox 348">
          <a:extLst>
            <a:ext uri="{FF2B5EF4-FFF2-40B4-BE49-F238E27FC236}">
              <a16:creationId xmlns:a16="http://schemas.microsoft.com/office/drawing/2014/main" id="{2200AF4F-8F9D-460D-8EC5-B3B0633A16A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0" name="TextBox 349">
          <a:extLst>
            <a:ext uri="{FF2B5EF4-FFF2-40B4-BE49-F238E27FC236}">
              <a16:creationId xmlns:a16="http://schemas.microsoft.com/office/drawing/2014/main" id="{1E817C8E-CEF8-4141-877D-D0EB55EE665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1" name="TextBox 350">
          <a:extLst>
            <a:ext uri="{FF2B5EF4-FFF2-40B4-BE49-F238E27FC236}">
              <a16:creationId xmlns:a16="http://schemas.microsoft.com/office/drawing/2014/main" id="{C6CB9D16-0C8A-41FC-8B4E-F51924DFE0F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2" name="TextBox 351">
          <a:extLst>
            <a:ext uri="{FF2B5EF4-FFF2-40B4-BE49-F238E27FC236}">
              <a16:creationId xmlns:a16="http://schemas.microsoft.com/office/drawing/2014/main" id="{46F66701-64A1-474B-8CE6-E8393942E8D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3" name="TextBox 352">
          <a:extLst>
            <a:ext uri="{FF2B5EF4-FFF2-40B4-BE49-F238E27FC236}">
              <a16:creationId xmlns:a16="http://schemas.microsoft.com/office/drawing/2014/main" id="{6CBF9230-293F-4E4D-B411-7E28FFBAC1A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4" name="TextBox 353">
          <a:extLst>
            <a:ext uri="{FF2B5EF4-FFF2-40B4-BE49-F238E27FC236}">
              <a16:creationId xmlns:a16="http://schemas.microsoft.com/office/drawing/2014/main" id="{E4C3E865-B6DF-431F-9B02-AB63D4C872B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5" name="TextBox 354">
          <a:extLst>
            <a:ext uri="{FF2B5EF4-FFF2-40B4-BE49-F238E27FC236}">
              <a16:creationId xmlns:a16="http://schemas.microsoft.com/office/drawing/2014/main" id="{23058EC6-7210-454E-9DC5-A096D1C200B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6" name="TextBox 355">
          <a:extLst>
            <a:ext uri="{FF2B5EF4-FFF2-40B4-BE49-F238E27FC236}">
              <a16:creationId xmlns:a16="http://schemas.microsoft.com/office/drawing/2014/main" id="{CA1F9B8A-E62F-489D-93F0-B46527324F2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7" name="TextBox 356">
          <a:extLst>
            <a:ext uri="{FF2B5EF4-FFF2-40B4-BE49-F238E27FC236}">
              <a16:creationId xmlns:a16="http://schemas.microsoft.com/office/drawing/2014/main" id="{000B9EFF-51F1-4B22-B1F8-5FC1F79019C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8" name="TextBox 357">
          <a:extLst>
            <a:ext uri="{FF2B5EF4-FFF2-40B4-BE49-F238E27FC236}">
              <a16:creationId xmlns:a16="http://schemas.microsoft.com/office/drawing/2014/main" id="{DFB4990C-A4BB-4179-8A4C-4C344DF1B73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59" name="TextBox 358">
          <a:extLst>
            <a:ext uri="{FF2B5EF4-FFF2-40B4-BE49-F238E27FC236}">
              <a16:creationId xmlns:a16="http://schemas.microsoft.com/office/drawing/2014/main" id="{9148AAFD-8BF9-4E85-BBF4-F1D2A6DB317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0" name="TextBox 359">
          <a:extLst>
            <a:ext uri="{FF2B5EF4-FFF2-40B4-BE49-F238E27FC236}">
              <a16:creationId xmlns:a16="http://schemas.microsoft.com/office/drawing/2014/main" id="{EC804B2B-F338-4CD4-8859-B667179FABA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1" name="TextBox 360">
          <a:extLst>
            <a:ext uri="{FF2B5EF4-FFF2-40B4-BE49-F238E27FC236}">
              <a16:creationId xmlns:a16="http://schemas.microsoft.com/office/drawing/2014/main" id="{1DC02B2E-6EB4-4537-8EC5-DBDE6FE1AEA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2" name="TextBox 361">
          <a:extLst>
            <a:ext uri="{FF2B5EF4-FFF2-40B4-BE49-F238E27FC236}">
              <a16:creationId xmlns:a16="http://schemas.microsoft.com/office/drawing/2014/main" id="{10790E71-2DB0-45B4-9AF6-A16BCF28640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3" name="TextBox 362">
          <a:extLst>
            <a:ext uri="{FF2B5EF4-FFF2-40B4-BE49-F238E27FC236}">
              <a16:creationId xmlns:a16="http://schemas.microsoft.com/office/drawing/2014/main" id="{8259DD43-8A41-4E9D-8BF0-DA7310D4558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4" name="TextBox 363">
          <a:extLst>
            <a:ext uri="{FF2B5EF4-FFF2-40B4-BE49-F238E27FC236}">
              <a16:creationId xmlns:a16="http://schemas.microsoft.com/office/drawing/2014/main" id="{A532B855-355A-4A0F-A847-F447C623A79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5" name="TextBox 364">
          <a:extLst>
            <a:ext uri="{FF2B5EF4-FFF2-40B4-BE49-F238E27FC236}">
              <a16:creationId xmlns:a16="http://schemas.microsoft.com/office/drawing/2014/main" id="{6EB2ADB1-8B9C-470B-9FF1-8F650F64F1B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6" name="TextBox 365">
          <a:extLst>
            <a:ext uri="{FF2B5EF4-FFF2-40B4-BE49-F238E27FC236}">
              <a16:creationId xmlns:a16="http://schemas.microsoft.com/office/drawing/2014/main" id="{D65856EA-C1FC-4AE3-805F-07151207774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7" name="TextBox 366">
          <a:extLst>
            <a:ext uri="{FF2B5EF4-FFF2-40B4-BE49-F238E27FC236}">
              <a16:creationId xmlns:a16="http://schemas.microsoft.com/office/drawing/2014/main" id="{33D76731-42C1-43F1-8C29-EDA5B1FE77F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8" name="TextBox 367">
          <a:extLst>
            <a:ext uri="{FF2B5EF4-FFF2-40B4-BE49-F238E27FC236}">
              <a16:creationId xmlns:a16="http://schemas.microsoft.com/office/drawing/2014/main" id="{286730DE-DD44-4FA8-89E9-02602AB21F1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69" name="TextBox 368">
          <a:extLst>
            <a:ext uri="{FF2B5EF4-FFF2-40B4-BE49-F238E27FC236}">
              <a16:creationId xmlns:a16="http://schemas.microsoft.com/office/drawing/2014/main" id="{F677760C-6103-45A8-87EB-CA9AA172616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0" name="TextBox 369">
          <a:extLst>
            <a:ext uri="{FF2B5EF4-FFF2-40B4-BE49-F238E27FC236}">
              <a16:creationId xmlns:a16="http://schemas.microsoft.com/office/drawing/2014/main" id="{B45C83B5-E09D-4DCF-82D5-AF06EADC2A0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1" name="TextBox 370">
          <a:extLst>
            <a:ext uri="{FF2B5EF4-FFF2-40B4-BE49-F238E27FC236}">
              <a16:creationId xmlns:a16="http://schemas.microsoft.com/office/drawing/2014/main" id="{7C3439FB-E9FD-48DB-A71C-A552721DD12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2" name="TextBox 371">
          <a:extLst>
            <a:ext uri="{FF2B5EF4-FFF2-40B4-BE49-F238E27FC236}">
              <a16:creationId xmlns:a16="http://schemas.microsoft.com/office/drawing/2014/main" id="{D1105810-67A9-4DDB-A60E-C0A5D02C592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3" name="TextBox 372">
          <a:extLst>
            <a:ext uri="{FF2B5EF4-FFF2-40B4-BE49-F238E27FC236}">
              <a16:creationId xmlns:a16="http://schemas.microsoft.com/office/drawing/2014/main" id="{F027761F-F7E4-4060-926C-234AA5FE931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4" name="TextBox 373">
          <a:extLst>
            <a:ext uri="{FF2B5EF4-FFF2-40B4-BE49-F238E27FC236}">
              <a16:creationId xmlns:a16="http://schemas.microsoft.com/office/drawing/2014/main" id="{8BB4A398-91CA-4BF7-8642-A2BBC711EBF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5" name="TextBox 374">
          <a:extLst>
            <a:ext uri="{FF2B5EF4-FFF2-40B4-BE49-F238E27FC236}">
              <a16:creationId xmlns:a16="http://schemas.microsoft.com/office/drawing/2014/main" id="{C7D96D23-5059-4785-A886-E7A52FA0DDD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6" name="TextBox 375">
          <a:extLst>
            <a:ext uri="{FF2B5EF4-FFF2-40B4-BE49-F238E27FC236}">
              <a16:creationId xmlns:a16="http://schemas.microsoft.com/office/drawing/2014/main" id="{2BFB75EA-74B5-4ADF-9FDD-69944FCA2CB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7" name="TextBox 376">
          <a:extLst>
            <a:ext uri="{FF2B5EF4-FFF2-40B4-BE49-F238E27FC236}">
              <a16:creationId xmlns:a16="http://schemas.microsoft.com/office/drawing/2014/main" id="{C542EB12-034E-48A3-AA9A-CCB55F54AAA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8" name="TextBox 377">
          <a:extLst>
            <a:ext uri="{FF2B5EF4-FFF2-40B4-BE49-F238E27FC236}">
              <a16:creationId xmlns:a16="http://schemas.microsoft.com/office/drawing/2014/main" id="{681A6155-2D55-4EED-B8F9-22E89194362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79" name="TextBox 378">
          <a:extLst>
            <a:ext uri="{FF2B5EF4-FFF2-40B4-BE49-F238E27FC236}">
              <a16:creationId xmlns:a16="http://schemas.microsoft.com/office/drawing/2014/main" id="{B62D120E-F3FB-4B9A-AC63-2364F6CC393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0" name="TextBox 379">
          <a:extLst>
            <a:ext uri="{FF2B5EF4-FFF2-40B4-BE49-F238E27FC236}">
              <a16:creationId xmlns:a16="http://schemas.microsoft.com/office/drawing/2014/main" id="{93086E4C-FCA1-409C-AE0A-3D808688282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1" name="TextBox 380">
          <a:extLst>
            <a:ext uri="{FF2B5EF4-FFF2-40B4-BE49-F238E27FC236}">
              <a16:creationId xmlns:a16="http://schemas.microsoft.com/office/drawing/2014/main" id="{2DE3A2A7-2775-4F4D-827A-D8A8C64743C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2" name="TextBox 381">
          <a:extLst>
            <a:ext uri="{FF2B5EF4-FFF2-40B4-BE49-F238E27FC236}">
              <a16:creationId xmlns:a16="http://schemas.microsoft.com/office/drawing/2014/main" id="{D4CE5DEC-75FE-4DFE-B211-1214FD06FAB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3" name="TextBox 382">
          <a:extLst>
            <a:ext uri="{FF2B5EF4-FFF2-40B4-BE49-F238E27FC236}">
              <a16:creationId xmlns:a16="http://schemas.microsoft.com/office/drawing/2014/main" id="{03E98BF9-05FB-4BCA-B8BC-D3D6DD36340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4" name="TextBox 383">
          <a:extLst>
            <a:ext uri="{FF2B5EF4-FFF2-40B4-BE49-F238E27FC236}">
              <a16:creationId xmlns:a16="http://schemas.microsoft.com/office/drawing/2014/main" id="{B49C549A-CB4E-4815-98A0-6653A6D57DC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5" name="TextBox 384">
          <a:extLst>
            <a:ext uri="{FF2B5EF4-FFF2-40B4-BE49-F238E27FC236}">
              <a16:creationId xmlns:a16="http://schemas.microsoft.com/office/drawing/2014/main" id="{FD9FDDC0-D73F-424D-B2C6-5F89BAB6C0C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6" name="TextBox 385">
          <a:extLst>
            <a:ext uri="{FF2B5EF4-FFF2-40B4-BE49-F238E27FC236}">
              <a16:creationId xmlns:a16="http://schemas.microsoft.com/office/drawing/2014/main" id="{7E3033F3-9D8F-484D-9A80-C558603334E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7" name="TextBox 386">
          <a:extLst>
            <a:ext uri="{FF2B5EF4-FFF2-40B4-BE49-F238E27FC236}">
              <a16:creationId xmlns:a16="http://schemas.microsoft.com/office/drawing/2014/main" id="{555C5D58-AEC9-42EB-8914-0249574F830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8" name="TextBox 387">
          <a:extLst>
            <a:ext uri="{FF2B5EF4-FFF2-40B4-BE49-F238E27FC236}">
              <a16:creationId xmlns:a16="http://schemas.microsoft.com/office/drawing/2014/main" id="{18D66D02-2947-4F5F-98D2-AC73B1AA6E4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89" name="TextBox 388">
          <a:extLst>
            <a:ext uri="{FF2B5EF4-FFF2-40B4-BE49-F238E27FC236}">
              <a16:creationId xmlns:a16="http://schemas.microsoft.com/office/drawing/2014/main" id="{7ED3F4F7-087E-4747-89E7-CC1A8C0ED0B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0" name="TextBox 389">
          <a:extLst>
            <a:ext uri="{FF2B5EF4-FFF2-40B4-BE49-F238E27FC236}">
              <a16:creationId xmlns:a16="http://schemas.microsoft.com/office/drawing/2014/main" id="{61CC17CB-94E9-406D-BB75-BA24B1B8417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1" name="TextBox 390">
          <a:extLst>
            <a:ext uri="{FF2B5EF4-FFF2-40B4-BE49-F238E27FC236}">
              <a16:creationId xmlns:a16="http://schemas.microsoft.com/office/drawing/2014/main" id="{765D8130-E5BF-4A2B-B086-E28E18DF7A9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2" name="TextBox 391">
          <a:extLst>
            <a:ext uri="{FF2B5EF4-FFF2-40B4-BE49-F238E27FC236}">
              <a16:creationId xmlns:a16="http://schemas.microsoft.com/office/drawing/2014/main" id="{9C050F6A-9E47-4A92-AEFF-769C85C676E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3" name="TextBox 392">
          <a:extLst>
            <a:ext uri="{FF2B5EF4-FFF2-40B4-BE49-F238E27FC236}">
              <a16:creationId xmlns:a16="http://schemas.microsoft.com/office/drawing/2014/main" id="{665C1E21-A719-4CBD-8A98-1E790F2115A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4" name="TextBox 393">
          <a:extLst>
            <a:ext uri="{FF2B5EF4-FFF2-40B4-BE49-F238E27FC236}">
              <a16:creationId xmlns:a16="http://schemas.microsoft.com/office/drawing/2014/main" id="{9332C235-A72B-4038-9D73-17D743EE6DB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5" name="TextBox 394">
          <a:extLst>
            <a:ext uri="{FF2B5EF4-FFF2-40B4-BE49-F238E27FC236}">
              <a16:creationId xmlns:a16="http://schemas.microsoft.com/office/drawing/2014/main" id="{D3FB7D4B-FB93-4482-BAD0-50760E68BE1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6" name="TextBox 395">
          <a:extLst>
            <a:ext uri="{FF2B5EF4-FFF2-40B4-BE49-F238E27FC236}">
              <a16:creationId xmlns:a16="http://schemas.microsoft.com/office/drawing/2014/main" id="{8D350DBE-578C-4DCF-8066-453E2694D88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7" name="TextBox 396">
          <a:extLst>
            <a:ext uri="{FF2B5EF4-FFF2-40B4-BE49-F238E27FC236}">
              <a16:creationId xmlns:a16="http://schemas.microsoft.com/office/drawing/2014/main" id="{8B9F36E7-A74C-481C-9329-6ACFB3318AC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8" name="TextBox 397">
          <a:extLst>
            <a:ext uri="{FF2B5EF4-FFF2-40B4-BE49-F238E27FC236}">
              <a16:creationId xmlns:a16="http://schemas.microsoft.com/office/drawing/2014/main" id="{E5DFF7DB-EE60-4963-A2E5-A11892E8C2B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399" name="TextBox 398">
          <a:extLst>
            <a:ext uri="{FF2B5EF4-FFF2-40B4-BE49-F238E27FC236}">
              <a16:creationId xmlns:a16="http://schemas.microsoft.com/office/drawing/2014/main" id="{EEDC6733-7731-4434-83E2-3412E1D0EAE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0" name="TextBox 399">
          <a:extLst>
            <a:ext uri="{FF2B5EF4-FFF2-40B4-BE49-F238E27FC236}">
              <a16:creationId xmlns:a16="http://schemas.microsoft.com/office/drawing/2014/main" id="{5DCA52FE-57EA-4311-BCF9-EA0396E352F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1" name="TextBox 400">
          <a:extLst>
            <a:ext uri="{FF2B5EF4-FFF2-40B4-BE49-F238E27FC236}">
              <a16:creationId xmlns:a16="http://schemas.microsoft.com/office/drawing/2014/main" id="{474582B0-9984-49D9-B837-6B394953F82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2" name="TextBox 401">
          <a:extLst>
            <a:ext uri="{FF2B5EF4-FFF2-40B4-BE49-F238E27FC236}">
              <a16:creationId xmlns:a16="http://schemas.microsoft.com/office/drawing/2014/main" id="{590365F9-B31B-465B-9859-A8D2E3ED288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3" name="TextBox 402">
          <a:extLst>
            <a:ext uri="{FF2B5EF4-FFF2-40B4-BE49-F238E27FC236}">
              <a16:creationId xmlns:a16="http://schemas.microsoft.com/office/drawing/2014/main" id="{108FED41-46C5-4020-824D-6FC6BFFE35E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4" name="TextBox 403">
          <a:extLst>
            <a:ext uri="{FF2B5EF4-FFF2-40B4-BE49-F238E27FC236}">
              <a16:creationId xmlns:a16="http://schemas.microsoft.com/office/drawing/2014/main" id="{E1317013-9243-47C6-90C3-160FA52AEF4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5" name="TextBox 404">
          <a:extLst>
            <a:ext uri="{FF2B5EF4-FFF2-40B4-BE49-F238E27FC236}">
              <a16:creationId xmlns:a16="http://schemas.microsoft.com/office/drawing/2014/main" id="{44D64302-681D-43C3-87AB-FC3A13551AF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6" name="TextBox 405">
          <a:extLst>
            <a:ext uri="{FF2B5EF4-FFF2-40B4-BE49-F238E27FC236}">
              <a16:creationId xmlns:a16="http://schemas.microsoft.com/office/drawing/2014/main" id="{71DC431F-2D19-4D7A-BDD7-8BDC6427AE9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7" name="TextBox 406">
          <a:extLst>
            <a:ext uri="{FF2B5EF4-FFF2-40B4-BE49-F238E27FC236}">
              <a16:creationId xmlns:a16="http://schemas.microsoft.com/office/drawing/2014/main" id="{14A13C2E-1FE0-4D1C-AF6F-F29072BAE53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8" name="TextBox 407">
          <a:extLst>
            <a:ext uri="{FF2B5EF4-FFF2-40B4-BE49-F238E27FC236}">
              <a16:creationId xmlns:a16="http://schemas.microsoft.com/office/drawing/2014/main" id="{97BDD8CC-ED74-46B7-AC26-38ED4AE129F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09" name="TextBox 408">
          <a:extLst>
            <a:ext uri="{FF2B5EF4-FFF2-40B4-BE49-F238E27FC236}">
              <a16:creationId xmlns:a16="http://schemas.microsoft.com/office/drawing/2014/main" id="{EB0A1454-EE76-4BA4-9EBC-48717C8B615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0" name="TextBox 409">
          <a:extLst>
            <a:ext uri="{FF2B5EF4-FFF2-40B4-BE49-F238E27FC236}">
              <a16:creationId xmlns:a16="http://schemas.microsoft.com/office/drawing/2014/main" id="{F6DE9A7A-0D28-44CC-B7AE-C3CE74453B3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1" name="TextBox 410">
          <a:extLst>
            <a:ext uri="{FF2B5EF4-FFF2-40B4-BE49-F238E27FC236}">
              <a16:creationId xmlns:a16="http://schemas.microsoft.com/office/drawing/2014/main" id="{9F05F39C-28AE-463E-BFAD-3E7EBC63D16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2" name="TextBox 411">
          <a:extLst>
            <a:ext uri="{FF2B5EF4-FFF2-40B4-BE49-F238E27FC236}">
              <a16:creationId xmlns:a16="http://schemas.microsoft.com/office/drawing/2014/main" id="{9A2F2975-93BC-4244-9051-49847480264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3" name="TextBox 412">
          <a:extLst>
            <a:ext uri="{FF2B5EF4-FFF2-40B4-BE49-F238E27FC236}">
              <a16:creationId xmlns:a16="http://schemas.microsoft.com/office/drawing/2014/main" id="{F7AAEA49-5B2B-427F-8C57-FB76785805E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4" name="TextBox 413">
          <a:extLst>
            <a:ext uri="{FF2B5EF4-FFF2-40B4-BE49-F238E27FC236}">
              <a16:creationId xmlns:a16="http://schemas.microsoft.com/office/drawing/2014/main" id="{344ABF28-4F74-489E-9AB8-0DD7EC78936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5" name="TextBox 414">
          <a:extLst>
            <a:ext uri="{FF2B5EF4-FFF2-40B4-BE49-F238E27FC236}">
              <a16:creationId xmlns:a16="http://schemas.microsoft.com/office/drawing/2014/main" id="{2DF88E4A-7C33-4EEF-B0F0-FC5DCB32A57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6" name="TextBox 415">
          <a:extLst>
            <a:ext uri="{FF2B5EF4-FFF2-40B4-BE49-F238E27FC236}">
              <a16:creationId xmlns:a16="http://schemas.microsoft.com/office/drawing/2014/main" id="{84D5C323-89CC-4B7C-9498-0E1D05F92D3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7" name="TextBox 416">
          <a:extLst>
            <a:ext uri="{FF2B5EF4-FFF2-40B4-BE49-F238E27FC236}">
              <a16:creationId xmlns:a16="http://schemas.microsoft.com/office/drawing/2014/main" id="{BBCFFC63-5413-476B-96B8-BC3C86F0D47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8" name="TextBox 417">
          <a:extLst>
            <a:ext uri="{FF2B5EF4-FFF2-40B4-BE49-F238E27FC236}">
              <a16:creationId xmlns:a16="http://schemas.microsoft.com/office/drawing/2014/main" id="{C6E06085-B335-461B-A2C0-3EA16EF63DD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19" name="TextBox 418">
          <a:extLst>
            <a:ext uri="{FF2B5EF4-FFF2-40B4-BE49-F238E27FC236}">
              <a16:creationId xmlns:a16="http://schemas.microsoft.com/office/drawing/2014/main" id="{741F3226-6336-4B93-B821-3113DB25C38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0" name="TextBox 419">
          <a:extLst>
            <a:ext uri="{FF2B5EF4-FFF2-40B4-BE49-F238E27FC236}">
              <a16:creationId xmlns:a16="http://schemas.microsoft.com/office/drawing/2014/main" id="{6E9EEFD4-4996-494D-84D3-431F5847B9C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1" name="TextBox 420">
          <a:extLst>
            <a:ext uri="{FF2B5EF4-FFF2-40B4-BE49-F238E27FC236}">
              <a16:creationId xmlns:a16="http://schemas.microsoft.com/office/drawing/2014/main" id="{C175E6EB-1777-4B91-84BD-457292FF80B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2" name="TextBox 421">
          <a:extLst>
            <a:ext uri="{FF2B5EF4-FFF2-40B4-BE49-F238E27FC236}">
              <a16:creationId xmlns:a16="http://schemas.microsoft.com/office/drawing/2014/main" id="{1477552C-5BCC-4EC9-AFCE-8015CC5B4BA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3" name="TextBox 422">
          <a:extLst>
            <a:ext uri="{FF2B5EF4-FFF2-40B4-BE49-F238E27FC236}">
              <a16:creationId xmlns:a16="http://schemas.microsoft.com/office/drawing/2014/main" id="{2089990D-11DC-44AE-8964-8CEE97A0387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4" name="TextBox 423">
          <a:extLst>
            <a:ext uri="{FF2B5EF4-FFF2-40B4-BE49-F238E27FC236}">
              <a16:creationId xmlns:a16="http://schemas.microsoft.com/office/drawing/2014/main" id="{F13FCD2B-B7E4-46D1-B6A0-5A6D94F6FBE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5" name="TextBox 424">
          <a:extLst>
            <a:ext uri="{FF2B5EF4-FFF2-40B4-BE49-F238E27FC236}">
              <a16:creationId xmlns:a16="http://schemas.microsoft.com/office/drawing/2014/main" id="{B9CAF3D7-BA51-4C4F-8AB3-18E1B7B9541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6" name="TextBox 425">
          <a:extLst>
            <a:ext uri="{FF2B5EF4-FFF2-40B4-BE49-F238E27FC236}">
              <a16:creationId xmlns:a16="http://schemas.microsoft.com/office/drawing/2014/main" id="{9856B043-9F97-4CEA-8280-40DECA87F80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7" name="TextBox 426">
          <a:extLst>
            <a:ext uri="{FF2B5EF4-FFF2-40B4-BE49-F238E27FC236}">
              <a16:creationId xmlns:a16="http://schemas.microsoft.com/office/drawing/2014/main" id="{7D03C400-42C6-49B6-87E3-C8F9C574001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8" name="TextBox 427">
          <a:extLst>
            <a:ext uri="{FF2B5EF4-FFF2-40B4-BE49-F238E27FC236}">
              <a16:creationId xmlns:a16="http://schemas.microsoft.com/office/drawing/2014/main" id="{F24C308F-E85A-4471-A64D-EED81585408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29" name="TextBox 428">
          <a:extLst>
            <a:ext uri="{FF2B5EF4-FFF2-40B4-BE49-F238E27FC236}">
              <a16:creationId xmlns:a16="http://schemas.microsoft.com/office/drawing/2014/main" id="{C57E175D-7BB1-42CC-BCC1-EB5434ACD28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0" name="TextBox 429">
          <a:extLst>
            <a:ext uri="{FF2B5EF4-FFF2-40B4-BE49-F238E27FC236}">
              <a16:creationId xmlns:a16="http://schemas.microsoft.com/office/drawing/2014/main" id="{F67EC12A-E574-47B0-9344-C2B4B5BD45B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1" name="TextBox 430">
          <a:extLst>
            <a:ext uri="{FF2B5EF4-FFF2-40B4-BE49-F238E27FC236}">
              <a16:creationId xmlns:a16="http://schemas.microsoft.com/office/drawing/2014/main" id="{00C6A4C7-4A1E-45D4-ABD2-9BF8985D090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2" name="TextBox 431">
          <a:extLst>
            <a:ext uri="{FF2B5EF4-FFF2-40B4-BE49-F238E27FC236}">
              <a16:creationId xmlns:a16="http://schemas.microsoft.com/office/drawing/2014/main" id="{BD186F40-6B99-4D9E-9D8E-28507BC5E63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3" name="TextBox 432">
          <a:extLst>
            <a:ext uri="{FF2B5EF4-FFF2-40B4-BE49-F238E27FC236}">
              <a16:creationId xmlns:a16="http://schemas.microsoft.com/office/drawing/2014/main" id="{7A1C302A-FA3C-48CB-A239-BB65333165A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4" name="TextBox 433">
          <a:extLst>
            <a:ext uri="{FF2B5EF4-FFF2-40B4-BE49-F238E27FC236}">
              <a16:creationId xmlns:a16="http://schemas.microsoft.com/office/drawing/2014/main" id="{9D85F68F-B341-4EE7-BD48-FAD818C271F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5" name="TextBox 434">
          <a:extLst>
            <a:ext uri="{FF2B5EF4-FFF2-40B4-BE49-F238E27FC236}">
              <a16:creationId xmlns:a16="http://schemas.microsoft.com/office/drawing/2014/main" id="{39095A54-1370-484E-A5E2-09D2CBCF7B3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6" name="TextBox 435">
          <a:extLst>
            <a:ext uri="{FF2B5EF4-FFF2-40B4-BE49-F238E27FC236}">
              <a16:creationId xmlns:a16="http://schemas.microsoft.com/office/drawing/2014/main" id="{1B054FA0-EC4B-4BAB-BE48-FD08F3809B6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7" name="TextBox 436">
          <a:extLst>
            <a:ext uri="{FF2B5EF4-FFF2-40B4-BE49-F238E27FC236}">
              <a16:creationId xmlns:a16="http://schemas.microsoft.com/office/drawing/2014/main" id="{3D3E6D0E-CD8F-4A95-8124-444011007C3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8" name="TextBox 437">
          <a:extLst>
            <a:ext uri="{FF2B5EF4-FFF2-40B4-BE49-F238E27FC236}">
              <a16:creationId xmlns:a16="http://schemas.microsoft.com/office/drawing/2014/main" id="{701CB7E3-0594-4253-A100-8CC65538B64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39" name="TextBox 438">
          <a:extLst>
            <a:ext uri="{FF2B5EF4-FFF2-40B4-BE49-F238E27FC236}">
              <a16:creationId xmlns:a16="http://schemas.microsoft.com/office/drawing/2014/main" id="{2DB98A7D-BC04-4776-9B1F-212ABFFE521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0" name="TextBox 439">
          <a:extLst>
            <a:ext uri="{FF2B5EF4-FFF2-40B4-BE49-F238E27FC236}">
              <a16:creationId xmlns:a16="http://schemas.microsoft.com/office/drawing/2014/main" id="{8F5795FD-5DD3-4C2D-90E1-E5418E47195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1" name="TextBox 440">
          <a:extLst>
            <a:ext uri="{FF2B5EF4-FFF2-40B4-BE49-F238E27FC236}">
              <a16:creationId xmlns:a16="http://schemas.microsoft.com/office/drawing/2014/main" id="{32F3E6B0-A9FC-4F40-99FB-CD00F1EE226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2" name="TextBox 441">
          <a:extLst>
            <a:ext uri="{FF2B5EF4-FFF2-40B4-BE49-F238E27FC236}">
              <a16:creationId xmlns:a16="http://schemas.microsoft.com/office/drawing/2014/main" id="{669844C1-36BA-4B23-B11A-9121C3E4907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3" name="TextBox 442">
          <a:extLst>
            <a:ext uri="{FF2B5EF4-FFF2-40B4-BE49-F238E27FC236}">
              <a16:creationId xmlns:a16="http://schemas.microsoft.com/office/drawing/2014/main" id="{CA7153FD-36FF-4C82-A711-67E7833A440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4" name="TextBox 443">
          <a:extLst>
            <a:ext uri="{FF2B5EF4-FFF2-40B4-BE49-F238E27FC236}">
              <a16:creationId xmlns:a16="http://schemas.microsoft.com/office/drawing/2014/main" id="{DFB4DC37-8048-4FB9-BC1C-DBEE7519388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5" name="TextBox 444">
          <a:extLst>
            <a:ext uri="{FF2B5EF4-FFF2-40B4-BE49-F238E27FC236}">
              <a16:creationId xmlns:a16="http://schemas.microsoft.com/office/drawing/2014/main" id="{3D05E224-C98F-4D9A-831C-21EAE3C03DF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6" name="TextBox 445">
          <a:extLst>
            <a:ext uri="{FF2B5EF4-FFF2-40B4-BE49-F238E27FC236}">
              <a16:creationId xmlns:a16="http://schemas.microsoft.com/office/drawing/2014/main" id="{3D32F8F5-23E0-4E38-94F2-5E004998D5E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7" name="TextBox 446">
          <a:extLst>
            <a:ext uri="{FF2B5EF4-FFF2-40B4-BE49-F238E27FC236}">
              <a16:creationId xmlns:a16="http://schemas.microsoft.com/office/drawing/2014/main" id="{6FE21741-FA46-4A2E-845E-0AC3CD12C2F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8" name="TextBox 447">
          <a:extLst>
            <a:ext uri="{FF2B5EF4-FFF2-40B4-BE49-F238E27FC236}">
              <a16:creationId xmlns:a16="http://schemas.microsoft.com/office/drawing/2014/main" id="{D0081718-68EA-4376-839A-8AAF64A3B88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49" name="TextBox 448">
          <a:extLst>
            <a:ext uri="{FF2B5EF4-FFF2-40B4-BE49-F238E27FC236}">
              <a16:creationId xmlns:a16="http://schemas.microsoft.com/office/drawing/2014/main" id="{5E04EA67-49C1-4FC8-B6B4-462B359F337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0" name="TextBox 449">
          <a:extLst>
            <a:ext uri="{FF2B5EF4-FFF2-40B4-BE49-F238E27FC236}">
              <a16:creationId xmlns:a16="http://schemas.microsoft.com/office/drawing/2014/main" id="{13431504-6C07-499D-8F0E-9E49F156F29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1" name="TextBox 450">
          <a:extLst>
            <a:ext uri="{FF2B5EF4-FFF2-40B4-BE49-F238E27FC236}">
              <a16:creationId xmlns:a16="http://schemas.microsoft.com/office/drawing/2014/main" id="{C5F1C18E-3DB2-44AA-B677-B0B121F93C0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2" name="TextBox 451">
          <a:extLst>
            <a:ext uri="{FF2B5EF4-FFF2-40B4-BE49-F238E27FC236}">
              <a16:creationId xmlns:a16="http://schemas.microsoft.com/office/drawing/2014/main" id="{71764D2B-0956-4615-8831-943A785509C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3" name="TextBox 452">
          <a:extLst>
            <a:ext uri="{FF2B5EF4-FFF2-40B4-BE49-F238E27FC236}">
              <a16:creationId xmlns:a16="http://schemas.microsoft.com/office/drawing/2014/main" id="{EC9825C4-BA84-4D1C-A970-5C1FDC69043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4" name="TextBox 453">
          <a:extLst>
            <a:ext uri="{FF2B5EF4-FFF2-40B4-BE49-F238E27FC236}">
              <a16:creationId xmlns:a16="http://schemas.microsoft.com/office/drawing/2014/main" id="{735EB12E-573C-496A-BEC5-43D120E4A9D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5" name="TextBox 454">
          <a:extLst>
            <a:ext uri="{FF2B5EF4-FFF2-40B4-BE49-F238E27FC236}">
              <a16:creationId xmlns:a16="http://schemas.microsoft.com/office/drawing/2014/main" id="{904F4C66-D5A8-4479-B1CF-9D61E01EE58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6" name="TextBox 455">
          <a:extLst>
            <a:ext uri="{FF2B5EF4-FFF2-40B4-BE49-F238E27FC236}">
              <a16:creationId xmlns:a16="http://schemas.microsoft.com/office/drawing/2014/main" id="{A2BC0453-9B84-4549-BD85-18A36410FEB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7" name="TextBox 456">
          <a:extLst>
            <a:ext uri="{FF2B5EF4-FFF2-40B4-BE49-F238E27FC236}">
              <a16:creationId xmlns:a16="http://schemas.microsoft.com/office/drawing/2014/main" id="{F2776407-8B4A-432A-8044-963836A3A21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8" name="TextBox 457">
          <a:extLst>
            <a:ext uri="{FF2B5EF4-FFF2-40B4-BE49-F238E27FC236}">
              <a16:creationId xmlns:a16="http://schemas.microsoft.com/office/drawing/2014/main" id="{3207B17B-A069-4044-8FD2-92788A274BF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59" name="TextBox 458">
          <a:extLst>
            <a:ext uri="{FF2B5EF4-FFF2-40B4-BE49-F238E27FC236}">
              <a16:creationId xmlns:a16="http://schemas.microsoft.com/office/drawing/2014/main" id="{EE6A2678-FA7A-4D75-AC76-4D9D96535CF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0" name="TextBox 459">
          <a:extLst>
            <a:ext uri="{FF2B5EF4-FFF2-40B4-BE49-F238E27FC236}">
              <a16:creationId xmlns:a16="http://schemas.microsoft.com/office/drawing/2014/main" id="{A3A52094-2E16-401F-AA2D-42620C64564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1" name="TextBox 460">
          <a:extLst>
            <a:ext uri="{FF2B5EF4-FFF2-40B4-BE49-F238E27FC236}">
              <a16:creationId xmlns:a16="http://schemas.microsoft.com/office/drawing/2014/main" id="{5D2EA0D3-5185-41F3-A250-54828566812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2" name="TextBox 461">
          <a:extLst>
            <a:ext uri="{FF2B5EF4-FFF2-40B4-BE49-F238E27FC236}">
              <a16:creationId xmlns:a16="http://schemas.microsoft.com/office/drawing/2014/main" id="{BB52153F-CDD0-4218-B2EB-2A523C7232D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3" name="TextBox 462">
          <a:extLst>
            <a:ext uri="{FF2B5EF4-FFF2-40B4-BE49-F238E27FC236}">
              <a16:creationId xmlns:a16="http://schemas.microsoft.com/office/drawing/2014/main" id="{34787906-C4A9-4B93-BC2C-8E68E30CE28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4" name="TextBox 463">
          <a:extLst>
            <a:ext uri="{FF2B5EF4-FFF2-40B4-BE49-F238E27FC236}">
              <a16:creationId xmlns:a16="http://schemas.microsoft.com/office/drawing/2014/main" id="{D598D6DC-5AE5-4AFB-A09E-E0FB4DDDE31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5" name="TextBox 464">
          <a:extLst>
            <a:ext uri="{FF2B5EF4-FFF2-40B4-BE49-F238E27FC236}">
              <a16:creationId xmlns:a16="http://schemas.microsoft.com/office/drawing/2014/main" id="{EAA98EE3-D741-4E9E-9B78-C70E3E401F3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6" name="TextBox 465">
          <a:extLst>
            <a:ext uri="{FF2B5EF4-FFF2-40B4-BE49-F238E27FC236}">
              <a16:creationId xmlns:a16="http://schemas.microsoft.com/office/drawing/2014/main" id="{F3C309D9-4BA8-4B10-A3B5-388C1EB85EF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7" name="TextBox 466">
          <a:extLst>
            <a:ext uri="{FF2B5EF4-FFF2-40B4-BE49-F238E27FC236}">
              <a16:creationId xmlns:a16="http://schemas.microsoft.com/office/drawing/2014/main" id="{7BA5319D-FB84-4540-B38F-74E480BC413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8" name="TextBox 467">
          <a:extLst>
            <a:ext uri="{FF2B5EF4-FFF2-40B4-BE49-F238E27FC236}">
              <a16:creationId xmlns:a16="http://schemas.microsoft.com/office/drawing/2014/main" id="{D5F2044A-1DBF-4ECF-A313-DADF565F9FB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69" name="TextBox 468">
          <a:extLst>
            <a:ext uri="{FF2B5EF4-FFF2-40B4-BE49-F238E27FC236}">
              <a16:creationId xmlns:a16="http://schemas.microsoft.com/office/drawing/2014/main" id="{4FFC3DA4-8539-441A-BB50-A365EE6D028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0" name="TextBox 469">
          <a:extLst>
            <a:ext uri="{FF2B5EF4-FFF2-40B4-BE49-F238E27FC236}">
              <a16:creationId xmlns:a16="http://schemas.microsoft.com/office/drawing/2014/main" id="{38045B46-739C-4449-A126-7C92A8C2E25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1" name="TextBox 470">
          <a:extLst>
            <a:ext uri="{FF2B5EF4-FFF2-40B4-BE49-F238E27FC236}">
              <a16:creationId xmlns:a16="http://schemas.microsoft.com/office/drawing/2014/main" id="{5AC92DFC-D081-4223-920E-862E5AC1B0D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2" name="TextBox 471">
          <a:extLst>
            <a:ext uri="{FF2B5EF4-FFF2-40B4-BE49-F238E27FC236}">
              <a16:creationId xmlns:a16="http://schemas.microsoft.com/office/drawing/2014/main" id="{DF7B4DF9-63CF-4DE3-AAB2-DEB6622917B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3" name="TextBox 472">
          <a:extLst>
            <a:ext uri="{FF2B5EF4-FFF2-40B4-BE49-F238E27FC236}">
              <a16:creationId xmlns:a16="http://schemas.microsoft.com/office/drawing/2014/main" id="{C1496FA5-2B62-42D9-B6C1-1285603681F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4" name="TextBox 473">
          <a:extLst>
            <a:ext uri="{FF2B5EF4-FFF2-40B4-BE49-F238E27FC236}">
              <a16:creationId xmlns:a16="http://schemas.microsoft.com/office/drawing/2014/main" id="{4D5B37C8-8FFB-49AA-A637-92B968830F0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5" name="TextBox 474">
          <a:extLst>
            <a:ext uri="{FF2B5EF4-FFF2-40B4-BE49-F238E27FC236}">
              <a16:creationId xmlns:a16="http://schemas.microsoft.com/office/drawing/2014/main" id="{C82D29B1-358B-4904-9B7C-B2F6CCB6EA5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6" name="TextBox 475">
          <a:extLst>
            <a:ext uri="{FF2B5EF4-FFF2-40B4-BE49-F238E27FC236}">
              <a16:creationId xmlns:a16="http://schemas.microsoft.com/office/drawing/2014/main" id="{8E6641B7-EBA6-43B7-838A-59AD955644F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7" name="TextBox 476">
          <a:extLst>
            <a:ext uri="{FF2B5EF4-FFF2-40B4-BE49-F238E27FC236}">
              <a16:creationId xmlns:a16="http://schemas.microsoft.com/office/drawing/2014/main" id="{7AB58666-DC0C-4C77-B5EF-F3DF47269C4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8" name="TextBox 477">
          <a:extLst>
            <a:ext uri="{FF2B5EF4-FFF2-40B4-BE49-F238E27FC236}">
              <a16:creationId xmlns:a16="http://schemas.microsoft.com/office/drawing/2014/main" id="{0B1CBD66-A905-4F42-8084-65C50B2479D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79" name="TextBox 478">
          <a:extLst>
            <a:ext uri="{FF2B5EF4-FFF2-40B4-BE49-F238E27FC236}">
              <a16:creationId xmlns:a16="http://schemas.microsoft.com/office/drawing/2014/main" id="{F83D218D-E916-413D-ABF4-3BCC13E533D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0" name="TextBox 479">
          <a:extLst>
            <a:ext uri="{FF2B5EF4-FFF2-40B4-BE49-F238E27FC236}">
              <a16:creationId xmlns:a16="http://schemas.microsoft.com/office/drawing/2014/main" id="{F5E96DCE-34A6-4F37-AF0C-9E890368ED4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1" name="TextBox 480">
          <a:extLst>
            <a:ext uri="{FF2B5EF4-FFF2-40B4-BE49-F238E27FC236}">
              <a16:creationId xmlns:a16="http://schemas.microsoft.com/office/drawing/2014/main" id="{0EA8CA07-563B-4975-B7C3-281C749DA86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2" name="TextBox 481">
          <a:extLst>
            <a:ext uri="{FF2B5EF4-FFF2-40B4-BE49-F238E27FC236}">
              <a16:creationId xmlns:a16="http://schemas.microsoft.com/office/drawing/2014/main" id="{23EA33B2-F833-4BDF-9D0D-1CBCCACEA2C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3" name="TextBox 482">
          <a:extLst>
            <a:ext uri="{FF2B5EF4-FFF2-40B4-BE49-F238E27FC236}">
              <a16:creationId xmlns:a16="http://schemas.microsoft.com/office/drawing/2014/main" id="{28E792DD-9ED5-4FEA-A858-5FE64334398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4" name="TextBox 483">
          <a:extLst>
            <a:ext uri="{FF2B5EF4-FFF2-40B4-BE49-F238E27FC236}">
              <a16:creationId xmlns:a16="http://schemas.microsoft.com/office/drawing/2014/main" id="{42901DC8-AA42-4C27-BFB2-6D6815A8496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5" name="TextBox 484">
          <a:extLst>
            <a:ext uri="{FF2B5EF4-FFF2-40B4-BE49-F238E27FC236}">
              <a16:creationId xmlns:a16="http://schemas.microsoft.com/office/drawing/2014/main" id="{05BAEC78-F1BC-4D14-A1AC-0228143C5D8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6" name="TextBox 485">
          <a:extLst>
            <a:ext uri="{FF2B5EF4-FFF2-40B4-BE49-F238E27FC236}">
              <a16:creationId xmlns:a16="http://schemas.microsoft.com/office/drawing/2014/main" id="{8875FF51-6B4C-4D14-AD55-A1B3AF05C86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7" name="TextBox 486">
          <a:extLst>
            <a:ext uri="{FF2B5EF4-FFF2-40B4-BE49-F238E27FC236}">
              <a16:creationId xmlns:a16="http://schemas.microsoft.com/office/drawing/2014/main" id="{E47C7760-AA39-4717-91C1-390216521F0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8" name="TextBox 487">
          <a:extLst>
            <a:ext uri="{FF2B5EF4-FFF2-40B4-BE49-F238E27FC236}">
              <a16:creationId xmlns:a16="http://schemas.microsoft.com/office/drawing/2014/main" id="{60387AC8-D56F-46E3-A355-B20EB006195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89" name="TextBox 488">
          <a:extLst>
            <a:ext uri="{FF2B5EF4-FFF2-40B4-BE49-F238E27FC236}">
              <a16:creationId xmlns:a16="http://schemas.microsoft.com/office/drawing/2014/main" id="{08FE5AF2-6570-40B4-BBAB-F47664DD876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0" name="TextBox 489">
          <a:extLst>
            <a:ext uri="{FF2B5EF4-FFF2-40B4-BE49-F238E27FC236}">
              <a16:creationId xmlns:a16="http://schemas.microsoft.com/office/drawing/2014/main" id="{A32B99BF-F2D0-4212-885F-236028936E0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1" name="TextBox 490">
          <a:extLst>
            <a:ext uri="{FF2B5EF4-FFF2-40B4-BE49-F238E27FC236}">
              <a16:creationId xmlns:a16="http://schemas.microsoft.com/office/drawing/2014/main" id="{F53B1B18-ACF8-4F87-869E-DB8ED68C6E6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2" name="TextBox 491">
          <a:extLst>
            <a:ext uri="{FF2B5EF4-FFF2-40B4-BE49-F238E27FC236}">
              <a16:creationId xmlns:a16="http://schemas.microsoft.com/office/drawing/2014/main" id="{99297230-CBDF-4068-944A-FF13CE3865C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3" name="TextBox 492">
          <a:extLst>
            <a:ext uri="{FF2B5EF4-FFF2-40B4-BE49-F238E27FC236}">
              <a16:creationId xmlns:a16="http://schemas.microsoft.com/office/drawing/2014/main" id="{D64E9288-D166-494B-B61F-692A20AF835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4" name="TextBox 493">
          <a:extLst>
            <a:ext uri="{FF2B5EF4-FFF2-40B4-BE49-F238E27FC236}">
              <a16:creationId xmlns:a16="http://schemas.microsoft.com/office/drawing/2014/main" id="{F5C7A992-9883-4937-AFC3-F29D4887E62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5" name="TextBox 494">
          <a:extLst>
            <a:ext uri="{FF2B5EF4-FFF2-40B4-BE49-F238E27FC236}">
              <a16:creationId xmlns:a16="http://schemas.microsoft.com/office/drawing/2014/main" id="{FFB45728-8CE5-4992-A875-600932A8740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6" name="TextBox 495">
          <a:extLst>
            <a:ext uri="{FF2B5EF4-FFF2-40B4-BE49-F238E27FC236}">
              <a16:creationId xmlns:a16="http://schemas.microsoft.com/office/drawing/2014/main" id="{128C93C5-4386-4606-9726-286D140011F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7" name="TextBox 496">
          <a:extLst>
            <a:ext uri="{FF2B5EF4-FFF2-40B4-BE49-F238E27FC236}">
              <a16:creationId xmlns:a16="http://schemas.microsoft.com/office/drawing/2014/main" id="{70F32BDE-2B7A-4A5F-89BB-B221010FF7A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8" name="TextBox 497">
          <a:extLst>
            <a:ext uri="{FF2B5EF4-FFF2-40B4-BE49-F238E27FC236}">
              <a16:creationId xmlns:a16="http://schemas.microsoft.com/office/drawing/2014/main" id="{29A0C7F6-8894-448E-B051-E8AC1AE9B8D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499" name="TextBox 498">
          <a:extLst>
            <a:ext uri="{FF2B5EF4-FFF2-40B4-BE49-F238E27FC236}">
              <a16:creationId xmlns:a16="http://schemas.microsoft.com/office/drawing/2014/main" id="{389445EC-4418-4FDB-8A60-EACD5B78B06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0" name="TextBox 499">
          <a:extLst>
            <a:ext uri="{FF2B5EF4-FFF2-40B4-BE49-F238E27FC236}">
              <a16:creationId xmlns:a16="http://schemas.microsoft.com/office/drawing/2014/main" id="{1DB82CD2-45D6-42B7-93A1-E8A6A2E9335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1" name="TextBox 500">
          <a:extLst>
            <a:ext uri="{FF2B5EF4-FFF2-40B4-BE49-F238E27FC236}">
              <a16:creationId xmlns:a16="http://schemas.microsoft.com/office/drawing/2014/main" id="{D8442F94-C1ED-4532-9726-8B3AA4BCDD2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2" name="TextBox 501">
          <a:extLst>
            <a:ext uri="{FF2B5EF4-FFF2-40B4-BE49-F238E27FC236}">
              <a16:creationId xmlns:a16="http://schemas.microsoft.com/office/drawing/2014/main" id="{9B8FC48A-5CD9-4051-8E0E-58B1C64716B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3" name="TextBox 502">
          <a:extLst>
            <a:ext uri="{FF2B5EF4-FFF2-40B4-BE49-F238E27FC236}">
              <a16:creationId xmlns:a16="http://schemas.microsoft.com/office/drawing/2014/main" id="{81AA1A2A-4E81-4A05-8AAA-8F3E1F974BA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4" name="TextBox 503">
          <a:extLst>
            <a:ext uri="{FF2B5EF4-FFF2-40B4-BE49-F238E27FC236}">
              <a16:creationId xmlns:a16="http://schemas.microsoft.com/office/drawing/2014/main" id="{D1432BC2-029D-4BA2-BA18-6B1D5296E86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5" name="TextBox 504">
          <a:extLst>
            <a:ext uri="{FF2B5EF4-FFF2-40B4-BE49-F238E27FC236}">
              <a16:creationId xmlns:a16="http://schemas.microsoft.com/office/drawing/2014/main" id="{EE31EAB6-082E-4198-8877-8FF7B47B2B6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6" name="TextBox 505">
          <a:extLst>
            <a:ext uri="{FF2B5EF4-FFF2-40B4-BE49-F238E27FC236}">
              <a16:creationId xmlns:a16="http://schemas.microsoft.com/office/drawing/2014/main" id="{D7A021F2-B2E3-4DC7-9104-1A71DA002A4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7" name="TextBox 506">
          <a:extLst>
            <a:ext uri="{FF2B5EF4-FFF2-40B4-BE49-F238E27FC236}">
              <a16:creationId xmlns:a16="http://schemas.microsoft.com/office/drawing/2014/main" id="{B3BA7A77-4669-49F6-8A0C-1A3098A80DB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8" name="TextBox 507">
          <a:extLst>
            <a:ext uri="{FF2B5EF4-FFF2-40B4-BE49-F238E27FC236}">
              <a16:creationId xmlns:a16="http://schemas.microsoft.com/office/drawing/2014/main" id="{C456875F-264D-4A7A-BEF8-18F9A8DB5A9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09" name="TextBox 508">
          <a:extLst>
            <a:ext uri="{FF2B5EF4-FFF2-40B4-BE49-F238E27FC236}">
              <a16:creationId xmlns:a16="http://schemas.microsoft.com/office/drawing/2014/main" id="{CB559C23-1D99-4F20-943D-1E750CDBE0D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0" name="TextBox 509">
          <a:extLst>
            <a:ext uri="{FF2B5EF4-FFF2-40B4-BE49-F238E27FC236}">
              <a16:creationId xmlns:a16="http://schemas.microsoft.com/office/drawing/2014/main" id="{13CF4616-2B62-475F-9B0A-3100E4746CC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1" name="TextBox 510">
          <a:extLst>
            <a:ext uri="{FF2B5EF4-FFF2-40B4-BE49-F238E27FC236}">
              <a16:creationId xmlns:a16="http://schemas.microsoft.com/office/drawing/2014/main" id="{D9F9A26C-B312-4AD7-9A0B-30D460DCB2D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2" name="TextBox 511">
          <a:extLst>
            <a:ext uri="{FF2B5EF4-FFF2-40B4-BE49-F238E27FC236}">
              <a16:creationId xmlns:a16="http://schemas.microsoft.com/office/drawing/2014/main" id="{B0C8D3F2-647D-42B7-915B-E989C7BB4E4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3" name="TextBox 512">
          <a:extLst>
            <a:ext uri="{FF2B5EF4-FFF2-40B4-BE49-F238E27FC236}">
              <a16:creationId xmlns:a16="http://schemas.microsoft.com/office/drawing/2014/main" id="{94EEF791-64D9-4C00-A144-1C378D7BDBD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4" name="TextBox 513">
          <a:extLst>
            <a:ext uri="{FF2B5EF4-FFF2-40B4-BE49-F238E27FC236}">
              <a16:creationId xmlns:a16="http://schemas.microsoft.com/office/drawing/2014/main" id="{1DCFA0DC-6705-49B2-9E54-B09DDC2C442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5" name="TextBox 514">
          <a:extLst>
            <a:ext uri="{FF2B5EF4-FFF2-40B4-BE49-F238E27FC236}">
              <a16:creationId xmlns:a16="http://schemas.microsoft.com/office/drawing/2014/main" id="{B6EAC47D-07AB-430C-97F3-6759B44B8F9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6" name="TextBox 515">
          <a:extLst>
            <a:ext uri="{FF2B5EF4-FFF2-40B4-BE49-F238E27FC236}">
              <a16:creationId xmlns:a16="http://schemas.microsoft.com/office/drawing/2014/main" id="{5F749D4F-AB15-4FB7-996D-4CABF97F58F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7" name="TextBox 516">
          <a:extLst>
            <a:ext uri="{FF2B5EF4-FFF2-40B4-BE49-F238E27FC236}">
              <a16:creationId xmlns:a16="http://schemas.microsoft.com/office/drawing/2014/main" id="{66AAED60-7D0C-41A4-843D-6D6E77AD9DE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8" name="TextBox 517">
          <a:extLst>
            <a:ext uri="{FF2B5EF4-FFF2-40B4-BE49-F238E27FC236}">
              <a16:creationId xmlns:a16="http://schemas.microsoft.com/office/drawing/2014/main" id="{30AB1AE0-8977-4D63-AA4E-B1E4F672790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19" name="TextBox 518">
          <a:extLst>
            <a:ext uri="{FF2B5EF4-FFF2-40B4-BE49-F238E27FC236}">
              <a16:creationId xmlns:a16="http://schemas.microsoft.com/office/drawing/2014/main" id="{ED7BEDB1-C3E6-4C40-9321-B978D08D7B5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0" name="TextBox 519">
          <a:extLst>
            <a:ext uri="{FF2B5EF4-FFF2-40B4-BE49-F238E27FC236}">
              <a16:creationId xmlns:a16="http://schemas.microsoft.com/office/drawing/2014/main" id="{8E898E51-BEE6-48AB-8A63-DC814F665B7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1" name="TextBox 520">
          <a:extLst>
            <a:ext uri="{FF2B5EF4-FFF2-40B4-BE49-F238E27FC236}">
              <a16:creationId xmlns:a16="http://schemas.microsoft.com/office/drawing/2014/main" id="{289002A9-1EC0-4191-AC8B-CBF14F22609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2" name="TextBox 521">
          <a:extLst>
            <a:ext uri="{FF2B5EF4-FFF2-40B4-BE49-F238E27FC236}">
              <a16:creationId xmlns:a16="http://schemas.microsoft.com/office/drawing/2014/main" id="{3C0F2530-92EA-44CD-B2E4-944CF7FCB20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3" name="TextBox 522">
          <a:extLst>
            <a:ext uri="{FF2B5EF4-FFF2-40B4-BE49-F238E27FC236}">
              <a16:creationId xmlns:a16="http://schemas.microsoft.com/office/drawing/2014/main" id="{8FA598C7-1249-4FCE-AD15-D87F1CA687A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4" name="TextBox 523">
          <a:extLst>
            <a:ext uri="{FF2B5EF4-FFF2-40B4-BE49-F238E27FC236}">
              <a16:creationId xmlns:a16="http://schemas.microsoft.com/office/drawing/2014/main" id="{10049BCD-59DD-4917-879F-EFDF597CF91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5" name="TextBox 524">
          <a:extLst>
            <a:ext uri="{FF2B5EF4-FFF2-40B4-BE49-F238E27FC236}">
              <a16:creationId xmlns:a16="http://schemas.microsoft.com/office/drawing/2014/main" id="{7E0D022E-12D3-4E60-8C6C-6460CCC350F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6" name="TextBox 525">
          <a:extLst>
            <a:ext uri="{FF2B5EF4-FFF2-40B4-BE49-F238E27FC236}">
              <a16:creationId xmlns:a16="http://schemas.microsoft.com/office/drawing/2014/main" id="{AEB903A3-84AC-4AD0-B9FA-4D7BAD12309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7" name="TextBox 526">
          <a:extLst>
            <a:ext uri="{FF2B5EF4-FFF2-40B4-BE49-F238E27FC236}">
              <a16:creationId xmlns:a16="http://schemas.microsoft.com/office/drawing/2014/main" id="{FD8BE48E-95F6-47B6-BE82-211C6AAEFA3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8" name="TextBox 527">
          <a:extLst>
            <a:ext uri="{FF2B5EF4-FFF2-40B4-BE49-F238E27FC236}">
              <a16:creationId xmlns:a16="http://schemas.microsoft.com/office/drawing/2014/main" id="{09CD6D41-5F47-4136-B22E-D68B57F4BFE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29" name="TextBox 528">
          <a:extLst>
            <a:ext uri="{FF2B5EF4-FFF2-40B4-BE49-F238E27FC236}">
              <a16:creationId xmlns:a16="http://schemas.microsoft.com/office/drawing/2014/main" id="{75CE42A3-A4BF-4BCC-847C-AAA14F27F6E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0" name="TextBox 529">
          <a:extLst>
            <a:ext uri="{FF2B5EF4-FFF2-40B4-BE49-F238E27FC236}">
              <a16:creationId xmlns:a16="http://schemas.microsoft.com/office/drawing/2014/main" id="{A0062310-642E-4D39-9553-C59A745DBA2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1" name="TextBox 530">
          <a:extLst>
            <a:ext uri="{FF2B5EF4-FFF2-40B4-BE49-F238E27FC236}">
              <a16:creationId xmlns:a16="http://schemas.microsoft.com/office/drawing/2014/main" id="{A4F8C380-C16B-4D29-8945-2C118EDEF26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2" name="TextBox 531">
          <a:extLst>
            <a:ext uri="{FF2B5EF4-FFF2-40B4-BE49-F238E27FC236}">
              <a16:creationId xmlns:a16="http://schemas.microsoft.com/office/drawing/2014/main" id="{BB5A23ED-1A0F-4B34-8B48-4FC8651897E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3" name="TextBox 532">
          <a:extLst>
            <a:ext uri="{FF2B5EF4-FFF2-40B4-BE49-F238E27FC236}">
              <a16:creationId xmlns:a16="http://schemas.microsoft.com/office/drawing/2014/main" id="{C86EE255-8882-4A08-924A-F1BF0F04A72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4" name="TextBox 533">
          <a:extLst>
            <a:ext uri="{FF2B5EF4-FFF2-40B4-BE49-F238E27FC236}">
              <a16:creationId xmlns:a16="http://schemas.microsoft.com/office/drawing/2014/main" id="{F19AD1C9-335A-4BE9-BA0D-37A66B4AE0F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5" name="TextBox 534">
          <a:extLst>
            <a:ext uri="{FF2B5EF4-FFF2-40B4-BE49-F238E27FC236}">
              <a16:creationId xmlns:a16="http://schemas.microsoft.com/office/drawing/2014/main" id="{9036803E-5189-453D-AC5B-F0AD0CA7031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6" name="TextBox 535">
          <a:extLst>
            <a:ext uri="{FF2B5EF4-FFF2-40B4-BE49-F238E27FC236}">
              <a16:creationId xmlns:a16="http://schemas.microsoft.com/office/drawing/2014/main" id="{C24B9C73-3C05-4804-BA58-19D1398E60D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7" name="TextBox 536">
          <a:extLst>
            <a:ext uri="{FF2B5EF4-FFF2-40B4-BE49-F238E27FC236}">
              <a16:creationId xmlns:a16="http://schemas.microsoft.com/office/drawing/2014/main" id="{6D06649D-AB5A-4EC0-BDB8-1CAC7ECC064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8" name="TextBox 537">
          <a:extLst>
            <a:ext uri="{FF2B5EF4-FFF2-40B4-BE49-F238E27FC236}">
              <a16:creationId xmlns:a16="http://schemas.microsoft.com/office/drawing/2014/main" id="{45A7B8AD-71BB-447B-AC79-5EDC9AC2CBE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39" name="TextBox 538">
          <a:extLst>
            <a:ext uri="{FF2B5EF4-FFF2-40B4-BE49-F238E27FC236}">
              <a16:creationId xmlns:a16="http://schemas.microsoft.com/office/drawing/2014/main" id="{A91EEE41-1E7A-4B11-9E9D-F00319C8108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0" name="TextBox 539">
          <a:extLst>
            <a:ext uri="{FF2B5EF4-FFF2-40B4-BE49-F238E27FC236}">
              <a16:creationId xmlns:a16="http://schemas.microsoft.com/office/drawing/2014/main" id="{D0C8C5A3-F129-40CA-A40F-874BD67A5DC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1" name="TextBox 540">
          <a:extLst>
            <a:ext uri="{FF2B5EF4-FFF2-40B4-BE49-F238E27FC236}">
              <a16:creationId xmlns:a16="http://schemas.microsoft.com/office/drawing/2014/main" id="{D1231245-3C2D-4816-B01D-58225286F3F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2" name="TextBox 541">
          <a:extLst>
            <a:ext uri="{FF2B5EF4-FFF2-40B4-BE49-F238E27FC236}">
              <a16:creationId xmlns:a16="http://schemas.microsoft.com/office/drawing/2014/main" id="{BB9AA123-C093-49BD-BA8A-07E5E14B477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3" name="TextBox 542">
          <a:extLst>
            <a:ext uri="{FF2B5EF4-FFF2-40B4-BE49-F238E27FC236}">
              <a16:creationId xmlns:a16="http://schemas.microsoft.com/office/drawing/2014/main" id="{0698127B-4EFE-41B3-A27F-96AB95578EC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4" name="TextBox 543">
          <a:extLst>
            <a:ext uri="{FF2B5EF4-FFF2-40B4-BE49-F238E27FC236}">
              <a16:creationId xmlns:a16="http://schemas.microsoft.com/office/drawing/2014/main" id="{A0C43305-CFBE-4522-8E19-9799B59D4FD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5" name="TextBox 544">
          <a:extLst>
            <a:ext uri="{FF2B5EF4-FFF2-40B4-BE49-F238E27FC236}">
              <a16:creationId xmlns:a16="http://schemas.microsoft.com/office/drawing/2014/main" id="{561EFE55-83ED-4522-95C6-6278BE952BF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6" name="TextBox 545">
          <a:extLst>
            <a:ext uri="{FF2B5EF4-FFF2-40B4-BE49-F238E27FC236}">
              <a16:creationId xmlns:a16="http://schemas.microsoft.com/office/drawing/2014/main" id="{3DD4216C-5DC4-409A-862F-E8A2A3686F7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7" name="TextBox 546">
          <a:extLst>
            <a:ext uri="{FF2B5EF4-FFF2-40B4-BE49-F238E27FC236}">
              <a16:creationId xmlns:a16="http://schemas.microsoft.com/office/drawing/2014/main" id="{186ADC17-07A6-4712-AA3E-F2D4773E716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8" name="TextBox 547">
          <a:extLst>
            <a:ext uri="{FF2B5EF4-FFF2-40B4-BE49-F238E27FC236}">
              <a16:creationId xmlns:a16="http://schemas.microsoft.com/office/drawing/2014/main" id="{F833B35D-0D2D-4418-BE76-0DE853ACB13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49" name="TextBox 548">
          <a:extLst>
            <a:ext uri="{FF2B5EF4-FFF2-40B4-BE49-F238E27FC236}">
              <a16:creationId xmlns:a16="http://schemas.microsoft.com/office/drawing/2014/main" id="{DC47C384-8162-4188-B0F3-105CEE4C02D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0" name="TextBox 549">
          <a:extLst>
            <a:ext uri="{FF2B5EF4-FFF2-40B4-BE49-F238E27FC236}">
              <a16:creationId xmlns:a16="http://schemas.microsoft.com/office/drawing/2014/main" id="{9A8940D4-CF60-40DD-A2E2-D0948BCA113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1" name="TextBox 550">
          <a:extLst>
            <a:ext uri="{FF2B5EF4-FFF2-40B4-BE49-F238E27FC236}">
              <a16:creationId xmlns:a16="http://schemas.microsoft.com/office/drawing/2014/main" id="{DFA099D2-7FBF-4748-8957-0F9465F4C72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2" name="TextBox 551">
          <a:extLst>
            <a:ext uri="{FF2B5EF4-FFF2-40B4-BE49-F238E27FC236}">
              <a16:creationId xmlns:a16="http://schemas.microsoft.com/office/drawing/2014/main" id="{5EBDFA07-24A5-40EF-918F-FF5C979BCD5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3" name="TextBox 552">
          <a:extLst>
            <a:ext uri="{FF2B5EF4-FFF2-40B4-BE49-F238E27FC236}">
              <a16:creationId xmlns:a16="http://schemas.microsoft.com/office/drawing/2014/main" id="{E13888AF-C69E-4F6F-A742-A7D457BC82E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4" name="TextBox 553">
          <a:extLst>
            <a:ext uri="{FF2B5EF4-FFF2-40B4-BE49-F238E27FC236}">
              <a16:creationId xmlns:a16="http://schemas.microsoft.com/office/drawing/2014/main" id="{CFD088E1-BB11-452C-8A92-2908A0BDDF7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5" name="TextBox 554">
          <a:extLst>
            <a:ext uri="{FF2B5EF4-FFF2-40B4-BE49-F238E27FC236}">
              <a16:creationId xmlns:a16="http://schemas.microsoft.com/office/drawing/2014/main" id="{8822413E-3B6B-4858-AEAC-31AE2DB7D4C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6" name="TextBox 555">
          <a:extLst>
            <a:ext uri="{FF2B5EF4-FFF2-40B4-BE49-F238E27FC236}">
              <a16:creationId xmlns:a16="http://schemas.microsoft.com/office/drawing/2014/main" id="{8C98E679-7847-481B-9F18-E2246A562EE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7" name="TextBox 556">
          <a:extLst>
            <a:ext uri="{FF2B5EF4-FFF2-40B4-BE49-F238E27FC236}">
              <a16:creationId xmlns:a16="http://schemas.microsoft.com/office/drawing/2014/main" id="{10B6BB85-9507-44CF-B7B7-376BA3E1CC8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8" name="TextBox 557">
          <a:extLst>
            <a:ext uri="{FF2B5EF4-FFF2-40B4-BE49-F238E27FC236}">
              <a16:creationId xmlns:a16="http://schemas.microsoft.com/office/drawing/2014/main" id="{E68758F7-84BE-46C9-92C9-0A8E8E0BD46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59" name="TextBox 558">
          <a:extLst>
            <a:ext uri="{FF2B5EF4-FFF2-40B4-BE49-F238E27FC236}">
              <a16:creationId xmlns:a16="http://schemas.microsoft.com/office/drawing/2014/main" id="{6A88D47C-25F8-4689-A50C-D58BEF2C8C6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0" name="TextBox 559">
          <a:extLst>
            <a:ext uri="{FF2B5EF4-FFF2-40B4-BE49-F238E27FC236}">
              <a16:creationId xmlns:a16="http://schemas.microsoft.com/office/drawing/2014/main" id="{1F34139B-757F-43A4-BE6E-395C0C505A8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1" name="TextBox 560">
          <a:extLst>
            <a:ext uri="{FF2B5EF4-FFF2-40B4-BE49-F238E27FC236}">
              <a16:creationId xmlns:a16="http://schemas.microsoft.com/office/drawing/2014/main" id="{EB5D0E3E-B0E4-4BB3-939F-F4A0B940EF7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2" name="TextBox 561">
          <a:extLst>
            <a:ext uri="{FF2B5EF4-FFF2-40B4-BE49-F238E27FC236}">
              <a16:creationId xmlns:a16="http://schemas.microsoft.com/office/drawing/2014/main" id="{3DBA9D0E-747F-465A-9A59-39904612FFF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3" name="TextBox 562">
          <a:extLst>
            <a:ext uri="{FF2B5EF4-FFF2-40B4-BE49-F238E27FC236}">
              <a16:creationId xmlns:a16="http://schemas.microsoft.com/office/drawing/2014/main" id="{59F64DD8-CE8D-45BA-98E3-C7B63D26F50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4" name="TextBox 563">
          <a:extLst>
            <a:ext uri="{FF2B5EF4-FFF2-40B4-BE49-F238E27FC236}">
              <a16:creationId xmlns:a16="http://schemas.microsoft.com/office/drawing/2014/main" id="{66C59DD3-9A15-46B3-AB50-A6D098B374C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5" name="TextBox 564">
          <a:extLst>
            <a:ext uri="{FF2B5EF4-FFF2-40B4-BE49-F238E27FC236}">
              <a16:creationId xmlns:a16="http://schemas.microsoft.com/office/drawing/2014/main" id="{CC62F427-87C0-49CA-83A4-208D05C59BD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6" name="TextBox 565">
          <a:extLst>
            <a:ext uri="{FF2B5EF4-FFF2-40B4-BE49-F238E27FC236}">
              <a16:creationId xmlns:a16="http://schemas.microsoft.com/office/drawing/2014/main" id="{DFF6E471-689C-4B59-A7DC-642BE0F42E3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7" name="TextBox 566">
          <a:extLst>
            <a:ext uri="{FF2B5EF4-FFF2-40B4-BE49-F238E27FC236}">
              <a16:creationId xmlns:a16="http://schemas.microsoft.com/office/drawing/2014/main" id="{31C2375C-1663-45C5-896A-EA168348EAA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8" name="TextBox 567">
          <a:extLst>
            <a:ext uri="{FF2B5EF4-FFF2-40B4-BE49-F238E27FC236}">
              <a16:creationId xmlns:a16="http://schemas.microsoft.com/office/drawing/2014/main" id="{6B8D94A5-D5E3-4A8A-85FC-383F1002374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69" name="TextBox 568">
          <a:extLst>
            <a:ext uri="{FF2B5EF4-FFF2-40B4-BE49-F238E27FC236}">
              <a16:creationId xmlns:a16="http://schemas.microsoft.com/office/drawing/2014/main" id="{E1E7C0CA-07F6-4A36-9646-374A820A77B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0" name="TextBox 569">
          <a:extLst>
            <a:ext uri="{FF2B5EF4-FFF2-40B4-BE49-F238E27FC236}">
              <a16:creationId xmlns:a16="http://schemas.microsoft.com/office/drawing/2014/main" id="{79939EB1-9FF2-4A6A-9816-5058BD1905B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1" name="TextBox 570">
          <a:extLst>
            <a:ext uri="{FF2B5EF4-FFF2-40B4-BE49-F238E27FC236}">
              <a16:creationId xmlns:a16="http://schemas.microsoft.com/office/drawing/2014/main" id="{E6B69F02-9129-4291-95F8-CD63259187E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2" name="TextBox 571">
          <a:extLst>
            <a:ext uri="{FF2B5EF4-FFF2-40B4-BE49-F238E27FC236}">
              <a16:creationId xmlns:a16="http://schemas.microsoft.com/office/drawing/2014/main" id="{51E82652-C54F-4CFA-B4F5-A022E413A97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3" name="TextBox 572">
          <a:extLst>
            <a:ext uri="{FF2B5EF4-FFF2-40B4-BE49-F238E27FC236}">
              <a16:creationId xmlns:a16="http://schemas.microsoft.com/office/drawing/2014/main" id="{8C15A574-DE4D-4947-84AC-8B541FDE4DE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4" name="TextBox 573">
          <a:extLst>
            <a:ext uri="{FF2B5EF4-FFF2-40B4-BE49-F238E27FC236}">
              <a16:creationId xmlns:a16="http://schemas.microsoft.com/office/drawing/2014/main" id="{FA4397D5-EAF3-432C-8213-1B57F1F6912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5" name="TextBox 574">
          <a:extLst>
            <a:ext uri="{FF2B5EF4-FFF2-40B4-BE49-F238E27FC236}">
              <a16:creationId xmlns:a16="http://schemas.microsoft.com/office/drawing/2014/main" id="{BFC16442-D33A-4E08-8F4B-45C0D3A3321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6" name="TextBox 575">
          <a:extLst>
            <a:ext uri="{FF2B5EF4-FFF2-40B4-BE49-F238E27FC236}">
              <a16:creationId xmlns:a16="http://schemas.microsoft.com/office/drawing/2014/main" id="{F5590203-7661-4463-B9F9-5722F8EEFAA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7" name="TextBox 576">
          <a:extLst>
            <a:ext uri="{FF2B5EF4-FFF2-40B4-BE49-F238E27FC236}">
              <a16:creationId xmlns:a16="http://schemas.microsoft.com/office/drawing/2014/main" id="{6B6A1EFB-E9BB-4721-B888-D6A9F240BE8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8" name="TextBox 577">
          <a:extLst>
            <a:ext uri="{FF2B5EF4-FFF2-40B4-BE49-F238E27FC236}">
              <a16:creationId xmlns:a16="http://schemas.microsoft.com/office/drawing/2014/main" id="{59B93BEC-430B-4D70-AC44-7741CBB2BC2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79" name="TextBox 578">
          <a:extLst>
            <a:ext uri="{FF2B5EF4-FFF2-40B4-BE49-F238E27FC236}">
              <a16:creationId xmlns:a16="http://schemas.microsoft.com/office/drawing/2014/main" id="{936CC125-C030-4161-844E-9BD45D3737D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0" name="TextBox 579">
          <a:extLst>
            <a:ext uri="{FF2B5EF4-FFF2-40B4-BE49-F238E27FC236}">
              <a16:creationId xmlns:a16="http://schemas.microsoft.com/office/drawing/2014/main" id="{94524A9C-0B45-4207-9DFA-1CF5F50445A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1" name="TextBox 580">
          <a:extLst>
            <a:ext uri="{FF2B5EF4-FFF2-40B4-BE49-F238E27FC236}">
              <a16:creationId xmlns:a16="http://schemas.microsoft.com/office/drawing/2014/main" id="{524B48B0-AA18-499D-9662-97D46D8391B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2" name="TextBox 581">
          <a:extLst>
            <a:ext uri="{FF2B5EF4-FFF2-40B4-BE49-F238E27FC236}">
              <a16:creationId xmlns:a16="http://schemas.microsoft.com/office/drawing/2014/main" id="{F3B6CED4-1F67-4642-A86E-F31870B04B5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3" name="TextBox 582">
          <a:extLst>
            <a:ext uri="{FF2B5EF4-FFF2-40B4-BE49-F238E27FC236}">
              <a16:creationId xmlns:a16="http://schemas.microsoft.com/office/drawing/2014/main" id="{BE94F653-EFA0-41C4-96D8-0DDCACD60E6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4" name="TextBox 583">
          <a:extLst>
            <a:ext uri="{FF2B5EF4-FFF2-40B4-BE49-F238E27FC236}">
              <a16:creationId xmlns:a16="http://schemas.microsoft.com/office/drawing/2014/main" id="{E0BE83A8-E94D-4316-85CD-B2459E0B12A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5" name="TextBox 584">
          <a:extLst>
            <a:ext uri="{FF2B5EF4-FFF2-40B4-BE49-F238E27FC236}">
              <a16:creationId xmlns:a16="http://schemas.microsoft.com/office/drawing/2014/main" id="{90FAB2A6-5071-4DE6-928A-41466F7BCD8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6" name="TextBox 585">
          <a:extLst>
            <a:ext uri="{FF2B5EF4-FFF2-40B4-BE49-F238E27FC236}">
              <a16:creationId xmlns:a16="http://schemas.microsoft.com/office/drawing/2014/main" id="{EB63B9D6-5D53-4927-B9AA-9ABA913BA2B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7" name="TextBox 586">
          <a:extLst>
            <a:ext uri="{FF2B5EF4-FFF2-40B4-BE49-F238E27FC236}">
              <a16:creationId xmlns:a16="http://schemas.microsoft.com/office/drawing/2014/main" id="{7A767148-9309-4BD7-9DB2-F8B1D98AD21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8" name="TextBox 587">
          <a:extLst>
            <a:ext uri="{FF2B5EF4-FFF2-40B4-BE49-F238E27FC236}">
              <a16:creationId xmlns:a16="http://schemas.microsoft.com/office/drawing/2014/main" id="{B8D1FC1F-1B03-4CB8-90AE-2200C4E5EA9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89" name="TextBox 588">
          <a:extLst>
            <a:ext uri="{FF2B5EF4-FFF2-40B4-BE49-F238E27FC236}">
              <a16:creationId xmlns:a16="http://schemas.microsoft.com/office/drawing/2014/main" id="{A6BEA4B8-A154-4D1C-8CE6-D7D4CB07F00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0" name="TextBox 589">
          <a:extLst>
            <a:ext uri="{FF2B5EF4-FFF2-40B4-BE49-F238E27FC236}">
              <a16:creationId xmlns:a16="http://schemas.microsoft.com/office/drawing/2014/main" id="{1FE85A1B-4C6F-49DC-8E07-19F8C8C3244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1" name="TextBox 590">
          <a:extLst>
            <a:ext uri="{FF2B5EF4-FFF2-40B4-BE49-F238E27FC236}">
              <a16:creationId xmlns:a16="http://schemas.microsoft.com/office/drawing/2014/main" id="{7FA6F74A-8798-4ABE-B8E7-B56EE9C3BB8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2" name="TextBox 591">
          <a:extLst>
            <a:ext uri="{FF2B5EF4-FFF2-40B4-BE49-F238E27FC236}">
              <a16:creationId xmlns:a16="http://schemas.microsoft.com/office/drawing/2014/main" id="{C957198D-2FD5-43A6-A162-14BC6CC82C5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3" name="TextBox 592">
          <a:extLst>
            <a:ext uri="{FF2B5EF4-FFF2-40B4-BE49-F238E27FC236}">
              <a16:creationId xmlns:a16="http://schemas.microsoft.com/office/drawing/2014/main" id="{74533FC9-0077-43FF-9ED4-385F25867D0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4" name="TextBox 593">
          <a:extLst>
            <a:ext uri="{FF2B5EF4-FFF2-40B4-BE49-F238E27FC236}">
              <a16:creationId xmlns:a16="http://schemas.microsoft.com/office/drawing/2014/main" id="{F18531E7-129E-4AB4-8306-18AEFCD933C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5" name="TextBox 594">
          <a:extLst>
            <a:ext uri="{FF2B5EF4-FFF2-40B4-BE49-F238E27FC236}">
              <a16:creationId xmlns:a16="http://schemas.microsoft.com/office/drawing/2014/main" id="{390CE780-FE0A-4FCA-9D02-A89FDBFEFA0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6" name="TextBox 595">
          <a:extLst>
            <a:ext uri="{FF2B5EF4-FFF2-40B4-BE49-F238E27FC236}">
              <a16:creationId xmlns:a16="http://schemas.microsoft.com/office/drawing/2014/main" id="{B9E5FBF9-F3B3-4DD8-B432-07591771957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7" name="TextBox 596">
          <a:extLst>
            <a:ext uri="{FF2B5EF4-FFF2-40B4-BE49-F238E27FC236}">
              <a16:creationId xmlns:a16="http://schemas.microsoft.com/office/drawing/2014/main" id="{8EEB9FF3-6A2B-4E6F-8237-F0CC79EA291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8" name="TextBox 597">
          <a:extLst>
            <a:ext uri="{FF2B5EF4-FFF2-40B4-BE49-F238E27FC236}">
              <a16:creationId xmlns:a16="http://schemas.microsoft.com/office/drawing/2014/main" id="{3C0B4CCE-2B47-4674-B045-D27C7291A02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599" name="TextBox 598">
          <a:extLst>
            <a:ext uri="{FF2B5EF4-FFF2-40B4-BE49-F238E27FC236}">
              <a16:creationId xmlns:a16="http://schemas.microsoft.com/office/drawing/2014/main" id="{ED082BF3-A921-4505-B106-4BF8CF9E3D1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0" name="TextBox 599">
          <a:extLst>
            <a:ext uri="{FF2B5EF4-FFF2-40B4-BE49-F238E27FC236}">
              <a16:creationId xmlns:a16="http://schemas.microsoft.com/office/drawing/2014/main" id="{81D7A863-927A-4987-AF2B-8F16D74B408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1" name="TextBox 600">
          <a:extLst>
            <a:ext uri="{FF2B5EF4-FFF2-40B4-BE49-F238E27FC236}">
              <a16:creationId xmlns:a16="http://schemas.microsoft.com/office/drawing/2014/main" id="{3A7595B9-F36D-47D8-AC17-9AC7E7A55D3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2" name="TextBox 601">
          <a:extLst>
            <a:ext uri="{FF2B5EF4-FFF2-40B4-BE49-F238E27FC236}">
              <a16:creationId xmlns:a16="http://schemas.microsoft.com/office/drawing/2014/main" id="{C5564256-66D5-47E7-ACA0-30C8AFF22A8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3" name="TextBox 602">
          <a:extLst>
            <a:ext uri="{FF2B5EF4-FFF2-40B4-BE49-F238E27FC236}">
              <a16:creationId xmlns:a16="http://schemas.microsoft.com/office/drawing/2014/main" id="{E2619CBF-28B0-43A6-8012-BBFD1DC0146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4" name="TextBox 603">
          <a:extLst>
            <a:ext uri="{FF2B5EF4-FFF2-40B4-BE49-F238E27FC236}">
              <a16:creationId xmlns:a16="http://schemas.microsoft.com/office/drawing/2014/main" id="{F43BDCEE-9BAC-4F54-A8A4-58405B00417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5" name="TextBox 604">
          <a:extLst>
            <a:ext uri="{FF2B5EF4-FFF2-40B4-BE49-F238E27FC236}">
              <a16:creationId xmlns:a16="http://schemas.microsoft.com/office/drawing/2014/main" id="{DD56861E-DC36-4DFA-981C-F26C5EDFE464}"/>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6" name="TextBox 605">
          <a:extLst>
            <a:ext uri="{FF2B5EF4-FFF2-40B4-BE49-F238E27FC236}">
              <a16:creationId xmlns:a16="http://schemas.microsoft.com/office/drawing/2014/main" id="{D0A45D2F-CCF5-489F-B49C-71F7ECFFFB3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7" name="TextBox 606">
          <a:extLst>
            <a:ext uri="{FF2B5EF4-FFF2-40B4-BE49-F238E27FC236}">
              <a16:creationId xmlns:a16="http://schemas.microsoft.com/office/drawing/2014/main" id="{1A16970B-4C7D-4106-A6C9-CB6173ABA57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8" name="TextBox 607">
          <a:extLst>
            <a:ext uri="{FF2B5EF4-FFF2-40B4-BE49-F238E27FC236}">
              <a16:creationId xmlns:a16="http://schemas.microsoft.com/office/drawing/2014/main" id="{49712F70-B6DD-43DE-94C2-2856F45A96E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09" name="TextBox 608">
          <a:extLst>
            <a:ext uri="{FF2B5EF4-FFF2-40B4-BE49-F238E27FC236}">
              <a16:creationId xmlns:a16="http://schemas.microsoft.com/office/drawing/2014/main" id="{6E5CB46A-6E72-4C4C-9FAE-520552AC5871}"/>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0" name="TextBox 609">
          <a:extLst>
            <a:ext uri="{FF2B5EF4-FFF2-40B4-BE49-F238E27FC236}">
              <a16:creationId xmlns:a16="http://schemas.microsoft.com/office/drawing/2014/main" id="{775D3D67-12B4-41A8-8162-3AC71B76C0E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1" name="TextBox 610">
          <a:extLst>
            <a:ext uri="{FF2B5EF4-FFF2-40B4-BE49-F238E27FC236}">
              <a16:creationId xmlns:a16="http://schemas.microsoft.com/office/drawing/2014/main" id="{3CB48858-413B-4A5A-B294-E40B794FFD0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2" name="TextBox 611">
          <a:extLst>
            <a:ext uri="{FF2B5EF4-FFF2-40B4-BE49-F238E27FC236}">
              <a16:creationId xmlns:a16="http://schemas.microsoft.com/office/drawing/2014/main" id="{89B36F0C-F527-464B-A433-E98CB771821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3" name="TextBox 612">
          <a:extLst>
            <a:ext uri="{FF2B5EF4-FFF2-40B4-BE49-F238E27FC236}">
              <a16:creationId xmlns:a16="http://schemas.microsoft.com/office/drawing/2014/main" id="{135B01D1-30C4-492E-A9E6-72C2743072A5}"/>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4" name="TextBox 613">
          <a:extLst>
            <a:ext uri="{FF2B5EF4-FFF2-40B4-BE49-F238E27FC236}">
              <a16:creationId xmlns:a16="http://schemas.microsoft.com/office/drawing/2014/main" id="{8A4B7B7D-BA7E-4240-ACC0-BC83A0CC72F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5" name="TextBox 614">
          <a:extLst>
            <a:ext uri="{FF2B5EF4-FFF2-40B4-BE49-F238E27FC236}">
              <a16:creationId xmlns:a16="http://schemas.microsoft.com/office/drawing/2014/main" id="{AF02F1A8-7EAE-4D45-A0AD-91997B3C5392}"/>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6" name="TextBox 615">
          <a:extLst>
            <a:ext uri="{FF2B5EF4-FFF2-40B4-BE49-F238E27FC236}">
              <a16:creationId xmlns:a16="http://schemas.microsoft.com/office/drawing/2014/main" id="{D092A987-B417-4F8A-B56B-D05AE10A01C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7" name="TextBox 616">
          <a:extLst>
            <a:ext uri="{FF2B5EF4-FFF2-40B4-BE49-F238E27FC236}">
              <a16:creationId xmlns:a16="http://schemas.microsoft.com/office/drawing/2014/main" id="{83F862AC-74E1-4E9C-8D6E-2ADAE414C31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8" name="TextBox 617">
          <a:extLst>
            <a:ext uri="{FF2B5EF4-FFF2-40B4-BE49-F238E27FC236}">
              <a16:creationId xmlns:a16="http://schemas.microsoft.com/office/drawing/2014/main" id="{10CE0810-14DA-41A2-9946-C57443378CA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19" name="TextBox 618">
          <a:extLst>
            <a:ext uri="{FF2B5EF4-FFF2-40B4-BE49-F238E27FC236}">
              <a16:creationId xmlns:a16="http://schemas.microsoft.com/office/drawing/2014/main" id="{C342D061-0459-42B9-8EE4-0B56AF037CA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0" name="TextBox 619">
          <a:extLst>
            <a:ext uri="{FF2B5EF4-FFF2-40B4-BE49-F238E27FC236}">
              <a16:creationId xmlns:a16="http://schemas.microsoft.com/office/drawing/2014/main" id="{2CFC4FEE-03E6-4EFC-A8CD-EB9760A42E2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1" name="TextBox 620">
          <a:extLst>
            <a:ext uri="{FF2B5EF4-FFF2-40B4-BE49-F238E27FC236}">
              <a16:creationId xmlns:a16="http://schemas.microsoft.com/office/drawing/2014/main" id="{3EFEC88B-7A26-4260-AD30-79075799865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2" name="TextBox 621">
          <a:extLst>
            <a:ext uri="{FF2B5EF4-FFF2-40B4-BE49-F238E27FC236}">
              <a16:creationId xmlns:a16="http://schemas.microsoft.com/office/drawing/2014/main" id="{F17F50A6-FB5E-47E5-9C82-0996ACB711F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3" name="TextBox 622">
          <a:extLst>
            <a:ext uri="{FF2B5EF4-FFF2-40B4-BE49-F238E27FC236}">
              <a16:creationId xmlns:a16="http://schemas.microsoft.com/office/drawing/2014/main" id="{0986848E-5B63-413C-8A20-394EF8DCA0B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4" name="TextBox 623">
          <a:extLst>
            <a:ext uri="{FF2B5EF4-FFF2-40B4-BE49-F238E27FC236}">
              <a16:creationId xmlns:a16="http://schemas.microsoft.com/office/drawing/2014/main" id="{FFE2B33E-F420-4230-8788-B6AAE8A9DDFB}"/>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5" name="TextBox 624">
          <a:extLst>
            <a:ext uri="{FF2B5EF4-FFF2-40B4-BE49-F238E27FC236}">
              <a16:creationId xmlns:a16="http://schemas.microsoft.com/office/drawing/2014/main" id="{6E08E259-B54E-4E6E-90CD-0A96A570133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6" name="TextBox 625">
          <a:extLst>
            <a:ext uri="{FF2B5EF4-FFF2-40B4-BE49-F238E27FC236}">
              <a16:creationId xmlns:a16="http://schemas.microsoft.com/office/drawing/2014/main" id="{7A102FA8-BF18-4D6B-A360-27DDA406E006}"/>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7" name="TextBox 626">
          <a:extLst>
            <a:ext uri="{FF2B5EF4-FFF2-40B4-BE49-F238E27FC236}">
              <a16:creationId xmlns:a16="http://schemas.microsoft.com/office/drawing/2014/main" id="{71627251-0918-4202-AC81-2A3AABCEE330}"/>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8" name="TextBox 627">
          <a:extLst>
            <a:ext uri="{FF2B5EF4-FFF2-40B4-BE49-F238E27FC236}">
              <a16:creationId xmlns:a16="http://schemas.microsoft.com/office/drawing/2014/main" id="{44E1A6D7-96DA-4686-96B5-D4192B839EE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29" name="TextBox 628">
          <a:extLst>
            <a:ext uri="{FF2B5EF4-FFF2-40B4-BE49-F238E27FC236}">
              <a16:creationId xmlns:a16="http://schemas.microsoft.com/office/drawing/2014/main" id="{02D5491A-D8C2-41D1-92DD-DECC70A09BB7}"/>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0" name="TextBox 629">
          <a:extLst>
            <a:ext uri="{FF2B5EF4-FFF2-40B4-BE49-F238E27FC236}">
              <a16:creationId xmlns:a16="http://schemas.microsoft.com/office/drawing/2014/main" id="{83B4FD1D-0EEC-4204-824B-01DA10D4A28E}"/>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1" name="TextBox 630">
          <a:extLst>
            <a:ext uri="{FF2B5EF4-FFF2-40B4-BE49-F238E27FC236}">
              <a16:creationId xmlns:a16="http://schemas.microsoft.com/office/drawing/2014/main" id="{9ED1DDCF-5D72-49F8-B4C2-3F8EF3871CA8}"/>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2" name="TextBox 631">
          <a:extLst>
            <a:ext uri="{FF2B5EF4-FFF2-40B4-BE49-F238E27FC236}">
              <a16:creationId xmlns:a16="http://schemas.microsoft.com/office/drawing/2014/main" id="{9C622B70-CDCC-4809-A800-1EB27FE6270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3" name="TextBox 632">
          <a:extLst>
            <a:ext uri="{FF2B5EF4-FFF2-40B4-BE49-F238E27FC236}">
              <a16:creationId xmlns:a16="http://schemas.microsoft.com/office/drawing/2014/main" id="{A63C0F84-24BB-43DA-A25F-B5DEB1097F1C}"/>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4" name="TextBox 633">
          <a:extLst>
            <a:ext uri="{FF2B5EF4-FFF2-40B4-BE49-F238E27FC236}">
              <a16:creationId xmlns:a16="http://schemas.microsoft.com/office/drawing/2014/main" id="{F86DAFA3-8FD6-4CFC-92F3-393919D73EB3}"/>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5" name="TextBox 634">
          <a:extLst>
            <a:ext uri="{FF2B5EF4-FFF2-40B4-BE49-F238E27FC236}">
              <a16:creationId xmlns:a16="http://schemas.microsoft.com/office/drawing/2014/main" id="{2B2440BF-1F40-41EB-A09D-8F1FE8EB2DE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6" name="TextBox 635">
          <a:extLst>
            <a:ext uri="{FF2B5EF4-FFF2-40B4-BE49-F238E27FC236}">
              <a16:creationId xmlns:a16="http://schemas.microsoft.com/office/drawing/2014/main" id="{058E40C1-DAFE-45BE-BEE4-EEDC79B3335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7" name="TextBox 636">
          <a:extLst>
            <a:ext uri="{FF2B5EF4-FFF2-40B4-BE49-F238E27FC236}">
              <a16:creationId xmlns:a16="http://schemas.microsoft.com/office/drawing/2014/main" id="{67EE5202-0C80-4D25-A056-2FAC08753B4A}"/>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8" name="TextBox 637">
          <a:extLst>
            <a:ext uri="{FF2B5EF4-FFF2-40B4-BE49-F238E27FC236}">
              <a16:creationId xmlns:a16="http://schemas.microsoft.com/office/drawing/2014/main" id="{8733109A-D752-44CD-8302-90526E66E0A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39" name="TextBox 638">
          <a:extLst>
            <a:ext uri="{FF2B5EF4-FFF2-40B4-BE49-F238E27FC236}">
              <a16:creationId xmlns:a16="http://schemas.microsoft.com/office/drawing/2014/main" id="{95725C93-0D7B-4F95-B60E-584090F07DB9}"/>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40" name="TextBox 639">
          <a:extLst>
            <a:ext uri="{FF2B5EF4-FFF2-40B4-BE49-F238E27FC236}">
              <a16:creationId xmlns:a16="http://schemas.microsoft.com/office/drawing/2014/main" id="{D7EE34D3-0785-4CC1-B903-EEE8E4FDB21F}"/>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8</xdr:col>
      <xdr:colOff>0</xdr:colOff>
      <xdr:row>14</xdr:row>
      <xdr:rowOff>0</xdr:rowOff>
    </xdr:from>
    <xdr:ext cx="184731" cy="264560"/>
    <xdr:sp macro="" textlink="">
      <xdr:nvSpPr>
        <xdr:cNvPr id="641" name="TextBox 640">
          <a:extLst>
            <a:ext uri="{FF2B5EF4-FFF2-40B4-BE49-F238E27FC236}">
              <a16:creationId xmlns:a16="http://schemas.microsoft.com/office/drawing/2014/main" id="{B8133986-2604-4B7F-8D62-28DD72E3FF5D}"/>
            </a:ext>
          </a:extLst>
        </xdr:cNvPr>
        <xdr:cNvSpPr txBox="1"/>
      </xdr:nvSpPr>
      <xdr:spPr>
        <a:xfrm>
          <a:off x="13022036"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300</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0" name="TextBox 29">
          <a:extLst>
            <a:ext uri="{FF2B5EF4-FFF2-40B4-BE49-F238E27FC236}">
              <a16:creationId xmlns:a16="http://schemas.microsoft.com/office/drawing/2014/main" id="{00000000-0008-0000-0200-00001E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3" name="TextBox 42">
          <a:extLst>
            <a:ext uri="{FF2B5EF4-FFF2-40B4-BE49-F238E27FC236}">
              <a16:creationId xmlns:a16="http://schemas.microsoft.com/office/drawing/2014/main" id="{00000000-0008-0000-0200-00002B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4" name="TextBox 43">
          <a:extLst>
            <a:ext uri="{FF2B5EF4-FFF2-40B4-BE49-F238E27FC236}">
              <a16:creationId xmlns:a16="http://schemas.microsoft.com/office/drawing/2014/main" id="{00000000-0008-0000-0200-00002C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5" name="TextBox 44">
          <a:extLst>
            <a:ext uri="{FF2B5EF4-FFF2-40B4-BE49-F238E27FC236}">
              <a16:creationId xmlns:a16="http://schemas.microsoft.com/office/drawing/2014/main" id="{00000000-0008-0000-0200-00002D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8" name="TextBox 47">
          <a:extLst>
            <a:ext uri="{FF2B5EF4-FFF2-40B4-BE49-F238E27FC236}">
              <a16:creationId xmlns:a16="http://schemas.microsoft.com/office/drawing/2014/main" id="{00000000-0008-0000-0200-000030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49" name="TextBox 48">
          <a:extLst>
            <a:ext uri="{FF2B5EF4-FFF2-40B4-BE49-F238E27FC236}">
              <a16:creationId xmlns:a16="http://schemas.microsoft.com/office/drawing/2014/main" id="{00000000-0008-0000-0200-000031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0" name="TextBox 49">
          <a:extLst>
            <a:ext uri="{FF2B5EF4-FFF2-40B4-BE49-F238E27FC236}">
              <a16:creationId xmlns:a16="http://schemas.microsoft.com/office/drawing/2014/main" id="{00000000-0008-0000-0200-000032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1" name="TextBox 50">
          <a:extLst>
            <a:ext uri="{FF2B5EF4-FFF2-40B4-BE49-F238E27FC236}">
              <a16:creationId xmlns:a16="http://schemas.microsoft.com/office/drawing/2014/main" id="{00000000-0008-0000-0200-000033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2" name="TextBox 51">
          <a:extLst>
            <a:ext uri="{FF2B5EF4-FFF2-40B4-BE49-F238E27FC236}">
              <a16:creationId xmlns:a16="http://schemas.microsoft.com/office/drawing/2014/main" id="{00000000-0008-0000-0200-000034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3" name="TextBox 52">
          <a:extLst>
            <a:ext uri="{FF2B5EF4-FFF2-40B4-BE49-F238E27FC236}">
              <a16:creationId xmlns:a16="http://schemas.microsoft.com/office/drawing/2014/main" id="{00000000-0008-0000-0200-000035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4" name="TextBox 53">
          <a:extLst>
            <a:ext uri="{FF2B5EF4-FFF2-40B4-BE49-F238E27FC236}">
              <a16:creationId xmlns:a16="http://schemas.microsoft.com/office/drawing/2014/main" id="{00000000-0008-0000-0200-000036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7" name="TextBox 56">
          <a:extLst>
            <a:ext uri="{FF2B5EF4-FFF2-40B4-BE49-F238E27FC236}">
              <a16:creationId xmlns:a16="http://schemas.microsoft.com/office/drawing/2014/main" id="{00000000-0008-0000-0200-000039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8" name="TextBox 57">
          <a:extLst>
            <a:ext uri="{FF2B5EF4-FFF2-40B4-BE49-F238E27FC236}">
              <a16:creationId xmlns:a16="http://schemas.microsoft.com/office/drawing/2014/main" id="{00000000-0008-0000-0200-00003A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59" name="TextBox 58">
          <a:extLst>
            <a:ext uri="{FF2B5EF4-FFF2-40B4-BE49-F238E27FC236}">
              <a16:creationId xmlns:a16="http://schemas.microsoft.com/office/drawing/2014/main" id="{00000000-0008-0000-0200-00003B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0" name="TextBox 59">
          <a:extLst>
            <a:ext uri="{FF2B5EF4-FFF2-40B4-BE49-F238E27FC236}">
              <a16:creationId xmlns:a16="http://schemas.microsoft.com/office/drawing/2014/main" id="{00000000-0008-0000-0200-00003C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1" name="TextBox 60">
          <a:extLst>
            <a:ext uri="{FF2B5EF4-FFF2-40B4-BE49-F238E27FC236}">
              <a16:creationId xmlns:a16="http://schemas.microsoft.com/office/drawing/2014/main" id="{00000000-0008-0000-0200-00003D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2" name="TextBox 61">
          <a:extLst>
            <a:ext uri="{FF2B5EF4-FFF2-40B4-BE49-F238E27FC236}">
              <a16:creationId xmlns:a16="http://schemas.microsoft.com/office/drawing/2014/main" id="{00000000-0008-0000-0200-00003E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3" name="TextBox 62">
          <a:extLst>
            <a:ext uri="{FF2B5EF4-FFF2-40B4-BE49-F238E27FC236}">
              <a16:creationId xmlns:a16="http://schemas.microsoft.com/office/drawing/2014/main" id="{00000000-0008-0000-0200-00003F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4" name="TextBox 63">
          <a:extLst>
            <a:ext uri="{FF2B5EF4-FFF2-40B4-BE49-F238E27FC236}">
              <a16:creationId xmlns:a16="http://schemas.microsoft.com/office/drawing/2014/main" id="{00000000-0008-0000-0200-000040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5" name="TextBox 64">
          <a:extLst>
            <a:ext uri="{FF2B5EF4-FFF2-40B4-BE49-F238E27FC236}">
              <a16:creationId xmlns:a16="http://schemas.microsoft.com/office/drawing/2014/main" id="{00000000-0008-0000-0200-000041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6" name="TextBox 65">
          <a:extLst>
            <a:ext uri="{FF2B5EF4-FFF2-40B4-BE49-F238E27FC236}">
              <a16:creationId xmlns:a16="http://schemas.microsoft.com/office/drawing/2014/main" id="{00000000-0008-0000-0200-000042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7" name="TextBox 66">
          <a:extLst>
            <a:ext uri="{FF2B5EF4-FFF2-40B4-BE49-F238E27FC236}">
              <a16:creationId xmlns:a16="http://schemas.microsoft.com/office/drawing/2014/main" id="{00000000-0008-0000-0200-000043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8" name="TextBox 67">
          <a:extLst>
            <a:ext uri="{FF2B5EF4-FFF2-40B4-BE49-F238E27FC236}">
              <a16:creationId xmlns:a16="http://schemas.microsoft.com/office/drawing/2014/main" id="{00000000-0008-0000-0200-000044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69" name="TextBox 68">
          <a:extLst>
            <a:ext uri="{FF2B5EF4-FFF2-40B4-BE49-F238E27FC236}">
              <a16:creationId xmlns:a16="http://schemas.microsoft.com/office/drawing/2014/main" id="{00000000-0008-0000-0200-000045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0" name="TextBox 69">
          <a:extLst>
            <a:ext uri="{FF2B5EF4-FFF2-40B4-BE49-F238E27FC236}">
              <a16:creationId xmlns:a16="http://schemas.microsoft.com/office/drawing/2014/main" id="{00000000-0008-0000-0200-000046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1" name="TextBox 70">
          <a:extLst>
            <a:ext uri="{FF2B5EF4-FFF2-40B4-BE49-F238E27FC236}">
              <a16:creationId xmlns:a16="http://schemas.microsoft.com/office/drawing/2014/main" id="{00000000-0008-0000-0200-000047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2" name="TextBox 71">
          <a:extLst>
            <a:ext uri="{FF2B5EF4-FFF2-40B4-BE49-F238E27FC236}">
              <a16:creationId xmlns:a16="http://schemas.microsoft.com/office/drawing/2014/main" id="{00000000-0008-0000-0200-000048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3" name="TextBox 72">
          <a:extLst>
            <a:ext uri="{FF2B5EF4-FFF2-40B4-BE49-F238E27FC236}">
              <a16:creationId xmlns:a16="http://schemas.microsoft.com/office/drawing/2014/main" id="{00000000-0008-0000-0200-000049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4" name="TextBox 73">
          <a:extLst>
            <a:ext uri="{FF2B5EF4-FFF2-40B4-BE49-F238E27FC236}">
              <a16:creationId xmlns:a16="http://schemas.microsoft.com/office/drawing/2014/main" id="{00000000-0008-0000-0200-00004A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5" name="TextBox 74">
          <a:extLst>
            <a:ext uri="{FF2B5EF4-FFF2-40B4-BE49-F238E27FC236}">
              <a16:creationId xmlns:a16="http://schemas.microsoft.com/office/drawing/2014/main" id="{00000000-0008-0000-0200-00004B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6" name="TextBox 75">
          <a:extLst>
            <a:ext uri="{FF2B5EF4-FFF2-40B4-BE49-F238E27FC236}">
              <a16:creationId xmlns:a16="http://schemas.microsoft.com/office/drawing/2014/main" id="{00000000-0008-0000-0200-00004C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7" name="TextBox 76">
          <a:extLst>
            <a:ext uri="{FF2B5EF4-FFF2-40B4-BE49-F238E27FC236}">
              <a16:creationId xmlns:a16="http://schemas.microsoft.com/office/drawing/2014/main" id="{00000000-0008-0000-0200-00004D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8" name="TextBox 77">
          <a:extLst>
            <a:ext uri="{FF2B5EF4-FFF2-40B4-BE49-F238E27FC236}">
              <a16:creationId xmlns:a16="http://schemas.microsoft.com/office/drawing/2014/main" id="{00000000-0008-0000-0200-00004E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79" name="TextBox 78">
          <a:extLst>
            <a:ext uri="{FF2B5EF4-FFF2-40B4-BE49-F238E27FC236}">
              <a16:creationId xmlns:a16="http://schemas.microsoft.com/office/drawing/2014/main" id="{00000000-0008-0000-0200-00004F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80" name="TextBox 79">
          <a:extLst>
            <a:ext uri="{FF2B5EF4-FFF2-40B4-BE49-F238E27FC236}">
              <a16:creationId xmlns:a16="http://schemas.microsoft.com/office/drawing/2014/main" id="{00000000-0008-0000-0200-000050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300</xdr:row>
      <xdr:rowOff>0</xdr:rowOff>
    </xdr:from>
    <xdr:ext cx="184731" cy="264560"/>
    <xdr:sp macro="" textlink="">
      <xdr:nvSpPr>
        <xdr:cNvPr id="81" name="TextBox 80">
          <a:extLst>
            <a:ext uri="{FF2B5EF4-FFF2-40B4-BE49-F238E27FC236}">
              <a16:creationId xmlns:a16="http://schemas.microsoft.com/office/drawing/2014/main" id="{00000000-0008-0000-0200-000051000000}"/>
            </a:ext>
          </a:extLst>
        </xdr:cNvPr>
        <xdr:cNvSpPr txBox="1"/>
      </xdr:nvSpPr>
      <xdr:spPr>
        <a:xfrm>
          <a:off x="157067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82" name="TextBox 81">
          <a:extLst>
            <a:ext uri="{FF2B5EF4-FFF2-40B4-BE49-F238E27FC236}">
              <a16:creationId xmlns:a16="http://schemas.microsoft.com/office/drawing/2014/main" id="{00000000-0008-0000-0200-000052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83" name="TextBox 82">
          <a:extLst>
            <a:ext uri="{FF2B5EF4-FFF2-40B4-BE49-F238E27FC236}">
              <a16:creationId xmlns:a16="http://schemas.microsoft.com/office/drawing/2014/main" id="{00000000-0008-0000-0200-000053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84" name="TextBox 83">
          <a:extLst>
            <a:ext uri="{FF2B5EF4-FFF2-40B4-BE49-F238E27FC236}">
              <a16:creationId xmlns:a16="http://schemas.microsoft.com/office/drawing/2014/main" id="{00000000-0008-0000-0200-000054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85" name="TextBox 84">
          <a:extLst>
            <a:ext uri="{FF2B5EF4-FFF2-40B4-BE49-F238E27FC236}">
              <a16:creationId xmlns:a16="http://schemas.microsoft.com/office/drawing/2014/main" id="{00000000-0008-0000-0200-000055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86" name="TextBox 85">
          <a:extLst>
            <a:ext uri="{FF2B5EF4-FFF2-40B4-BE49-F238E27FC236}">
              <a16:creationId xmlns:a16="http://schemas.microsoft.com/office/drawing/2014/main" id="{00000000-0008-0000-0200-000056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87" name="TextBox 86">
          <a:extLst>
            <a:ext uri="{FF2B5EF4-FFF2-40B4-BE49-F238E27FC236}">
              <a16:creationId xmlns:a16="http://schemas.microsoft.com/office/drawing/2014/main" id="{00000000-0008-0000-0200-000057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88" name="TextBox 87">
          <a:extLst>
            <a:ext uri="{FF2B5EF4-FFF2-40B4-BE49-F238E27FC236}">
              <a16:creationId xmlns:a16="http://schemas.microsoft.com/office/drawing/2014/main" id="{00000000-0008-0000-0200-000058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89" name="TextBox 88">
          <a:extLst>
            <a:ext uri="{FF2B5EF4-FFF2-40B4-BE49-F238E27FC236}">
              <a16:creationId xmlns:a16="http://schemas.microsoft.com/office/drawing/2014/main" id="{00000000-0008-0000-0200-000059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0" name="TextBox 89">
          <a:extLst>
            <a:ext uri="{FF2B5EF4-FFF2-40B4-BE49-F238E27FC236}">
              <a16:creationId xmlns:a16="http://schemas.microsoft.com/office/drawing/2014/main" id="{00000000-0008-0000-0200-00005A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1" name="TextBox 90">
          <a:extLst>
            <a:ext uri="{FF2B5EF4-FFF2-40B4-BE49-F238E27FC236}">
              <a16:creationId xmlns:a16="http://schemas.microsoft.com/office/drawing/2014/main" id="{00000000-0008-0000-0200-00005B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2" name="TextBox 91">
          <a:extLst>
            <a:ext uri="{FF2B5EF4-FFF2-40B4-BE49-F238E27FC236}">
              <a16:creationId xmlns:a16="http://schemas.microsoft.com/office/drawing/2014/main" id="{00000000-0008-0000-0200-00005C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3" name="TextBox 92">
          <a:extLst>
            <a:ext uri="{FF2B5EF4-FFF2-40B4-BE49-F238E27FC236}">
              <a16:creationId xmlns:a16="http://schemas.microsoft.com/office/drawing/2014/main" id="{00000000-0008-0000-0200-00005D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4" name="TextBox 93">
          <a:extLst>
            <a:ext uri="{FF2B5EF4-FFF2-40B4-BE49-F238E27FC236}">
              <a16:creationId xmlns:a16="http://schemas.microsoft.com/office/drawing/2014/main" id="{00000000-0008-0000-0200-00005E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5" name="TextBox 94">
          <a:extLst>
            <a:ext uri="{FF2B5EF4-FFF2-40B4-BE49-F238E27FC236}">
              <a16:creationId xmlns:a16="http://schemas.microsoft.com/office/drawing/2014/main" id="{00000000-0008-0000-0200-00005F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6" name="TextBox 95">
          <a:extLst>
            <a:ext uri="{FF2B5EF4-FFF2-40B4-BE49-F238E27FC236}">
              <a16:creationId xmlns:a16="http://schemas.microsoft.com/office/drawing/2014/main" id="{00000000-0008-0000-0200-000060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7" name="TextBox 96">
          <a:extLst>
            <a:ext uri="{FF2B5EF4-FFF2-40B4-BE49-F238E27FC236}">
              <a16:creationId xmlns:a16="http://schemas.microsoft.com/office/drawing/2014/main" id="{00000000-0008-0000-0200-000061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8" name="TextBox 97">
          <a:extLst>
            <a:ext uri="{FF2B5EF4-FFF2-40B4-BE49-F238E27FC236}">
              <a16:creationId xmlns:a16="http://schemas.microsoft.com/office/drawing/2014/main" id="{00000000-0008-0000-0200-000062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99" name="TextBox 98">
          <a:extLst>
            <a:ext uri="{FF2B5EF4-FFF2-40B4-BE49-F238E27FC236}">
              <a16:creationId xmlns:a16="http://schemas.microsoft.com/office/drawing/2014/main" id="{00000000-0008-0000-0200-000063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0" name="TextBox 99">
          <a:extLst>
            <a:ext uri="{FF2B5EF4-FFF2-40B4-BE49-F238E27FC236}">
              <a16:creationId xmlns:a16="http://schemas.microsoft.com/office/drawing/2014/main" id="{00000000-0008-0000-0200-000064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1" name="TextBox 100">
          <a:extLst>
            <a:ext uri="{FF2B5EF4-FFF2-40B4-BE49-F238E27FC236}">
              <a16:creationId xmlns:a16="http://schemas.microsoft.com/office/drawing/2014/main" id="{00000000-0008-0000-0200-000065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2" name="TextBox 101">
          <a:extLst>
            <a:ext uri="{FF2B5EF4-FFF2-40B4-BE49-F238E27FC236}">
              <a16:creationId xmlns:a16="http://schemas.microsoft.com/office/drawing/2014/main" id="{00000000-0008-0000-0200-000066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3" name="TextBox 102">
          <a:extLst>
            <a:ext uri="{FF2B5EF4-FFF2-40B4-BE49-F238E27FC236}">
              <a16:creationId xmlns:a16="http://schemas.microsoft.com/office/drawing/2014/main" id="{00000000-0008-0000-0200-000067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4" name="TextBox 103">
          <a:extLst>
            <a:ext uri="{FF2B5EF4-FFF2-40B4-BE49-F238E27FC236}">
              <a16:creationId xmlns:a16="http://schemas.microsoft.com/office/drawing/2014/main" id="{00000000-0008-0000-0200-000068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5" name="TextBox 104">
          <a:extLst>
            <a:ext uri="{FF2B5EF4-FFF2-40B4-BE49-F238E27FC236}">
              <a16:creationId xmlns:a16="http://schemas.microsoft.com/office/drawing/2014/main" id="{00000000-0008-0000-0200-000069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6" name="TextBox 105">
          <a:extLst>
            <a:ext uri="{FF2B5EF4-FFF2-40B4-BE49-F238E27FC236}">
              <a16:creationId xmlns:a16="http://schemas.microsoft.com/office/drawing/2014/main" id="{00000000-0008-0000-0200-00006A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7" name="TextBox 106">
          <a:extLst>
            <a:ext uri="{FF2B5EF4-FFF2-40B4-BE49-F238E27FC236}">
              <a16:creationId xmlns:a16="http://schemas.microsoft.com/office/drawing/2014/main" id="{00000000-0008-0000-0200-00006B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8" name="TextBox 107">
          <a:extLst>
            <a:ext uri="{FF2B5EF4-FFF2-40B4-BE49-F238E27FC236}">
              <a16:creationId xmlns:a16="http://schemas.microsoft.com/office/drawing/2014/main" id="{00000000-0008-0000-0200-00006C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09" name="TextBox 108">
          <a:extLst>
            <a:ext uri="{FF2B5EF4-FFF2-40B4-BE49-F238E27FC236}">
              <a16:creationId xmlns:a16="http://schemas.microsoft.com/office/drawing/2014/main" id="{00000000-0008-0000-0200-00006D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0" name="TextBox 109">
          <a:extLst>
            <a:ext uri="{FF2B5EF4-FFF2-40B4-BE49-F238E27FC236}">
              <a16:creationId xmlns:a16="http://schemas.microsoft.com/office/drawing/2014/main" id="{00000000-0008-0000-0200-00006E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1" name="TextBox 110">
          <a:extLst>
            <a:ext uri="{FF2B5EF4-FFF2-40B4-BE49-F238E27FC236}">
              <a16:creationId xmlns:a16="http://schemas.microsoft.com/office/drawing/2014/main" id="{00000000-0008-0000-0200-00006F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2" name="TextBox 111">
          <a:extLst>
            <a:ext uri="{FF2B5EF4-FFF2-40B4-BE49-F238E27FC236}">
              <a16:creationId xmlns:a16="http://schemas.microsoft.com/office/drawing/2014/main" id="{00000000-0008-0000-0200-000070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3" name="TextBox 112">
          <a:extLst>
            <a:ext uri="{FF2B5EF4-FFF2-40B4-BE49-F238E27FC236}">
              <a16:creationId xmlns:a16="http://schemas.microsoft.com/office/drawing/2014/main" id="{00000000-0008-0000-0200-000071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4" name="TextBox 113">
          <a:extLst>
            <a:ext uri="{FF2B5EF4-FFF2-40B4-BE49-F238E27FC236}">
              <a16:creationId xmlns:a16="http://schemas.microsoft.com/office/drawing/2014/main" id="{00000000-0008-0000-0200-000072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5" name="TextBox 114">
          <a:extLst>
            <a:ext uri="{FF2B5EF4-FFF2-40B4-BE49-F238E27FC236}">
              <a16:creationId xmlns:a16="http://schemas.microsoft.com/office/drawing/2014/main" id="{00000000-0008-0000-0200-000073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6" name="TextBox 115">
          <a:extLst>
            <a:ext uri="{FF2B5EF4-FFF2-40B4-BE49-F238E27FC236}">
              <a16:creationId xmlns:a16="http://schemas.microsoft.com/office/drawing/2014/main" id="{00000000-0008-0000-0200-000074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7" name="TextBox 116">
          <a:extLst>
            <a:ext uri="{FF2B5EF4-FFF2-40B4-BE49-F238E27FC236}">
              <a16:creationId xmlns:a16="http://schemas.microsoft.com/office/drawing/2014/main" id="{00000000-0008-0000-0200-000075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8" name="TextBox 117">
          <a:extLst>
            <a:ext uri="{FF2B5EF4-FFF2-40B4-BE49-F238E27FC236}">
              <a16:creationId xmlns:a16="http://schemas.microsoft.com/office/drawing/2014/main" id="{00000000-0008-0000-0200-000076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19" name="TextBox 118">
          <a:extLst>
            <a:ext uri="{FF2B5EF4-FFF2-40B4-BE49-F238E27FC236}">
              <a16:creationId xmlns:a16="http://schemas.microsoft.com/office/drawing/2014/main" id="{00000000-0008-0000-0200-000077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0" name="TextBox 119">
          <a:extLst>
            <a:ext uri="{FF2B5EF4-FFF2-40B4-BE49-F238E27FC236}">
              <a16:creationId xmlns:a16="http://schemas.microsoft.com/office/drawing/2014/main" id="{00000000-0008-0000-0200-000078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1" name="TextBox 120">
          <a:extLst>
            <a:ext uri="{FF2B5EF4-FFF2-40B4-BE49-F238E27FC236}">
              <a16:creationId xmlns:a16="http://schemas.microsoft.com/office/drawing/2014/main" id="{00000000-0008-0000-0200-000079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2" name="TextBox 121">
          <a:extLst>
            <a:ext uri="{FF2B5EF4-FFF2-40B4-BE49-F238E27FC236}">
              <a16:creationId xmlns:a16="http://schemas.microsoft.com/office/drawing/2014/main" id="{00000000-0008-0000-0200-00007A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3" name="TextBox 122">
          <a:extLst>
            <a:ext uri="{FF2B5EF4-FFF2-40B4-BE49-F238E27FC236}">
              <a16:creationId xmlns:a16="http://schemas.microsoft.com/office/drawing/2014/main" id="{00000000-0008-0000-0200-00007B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4" name="TextBox 123">
          <a:extLst>
            <a:ext uri="{FF2B5EF4-FFF2-40B4-BE49-F238E27FC236}">
              <a16:creationId xmlns:a16="http://schemas.microsoft.com/office/drawing/2014/main" id="{00000000-0008-0000-0200-00007C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5" name="TextBox 124">
          <a:extLst>
            <a:ext uri="{FF2B5EF4-FFF2-40B4-BE49-F238E27FC236}">
              <a16:creationId xmlns:a16="http://schemas.microsoft.com/office/drawing/2014/main" id="{00000000-0008-0000-0200-00007D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6" name="TextBox 125">
          <a:extLst>
            <a:ext uri="{FF2B5EF4-FFF2-40B4-BE49-F238E27FC236}">
              <a16:creationId xmlns:a16="http://schemas.microsoft.com/office/drawing/2014/main" id="{00000000-0008-0000-0200-00007E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7" name="TextBox 126">
          <a:extLst>
            <a:ext uri="{FF2B5EF4-FFF2-40B4-BE49-F238E27FC236}">
              <a16:creationId xmlns:a16="http://schemas.microsoft.com/office/drawing/2014/main" id="{00000000-0008-0000-0200-00007F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8" name="TextBox 127">
          <a:extLst>
            <a:ext uri="{FF2B5EF4-FFF2-40B4-BE49-F238E27FC236}">
              <a16:creationId xmlns:a16="http://schemas.microsoft.com/office/drawing/2014/main" id="{00000000-0008-0000-0200-000080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29" name="TextBox 128">
          <a:extLst>
            <a:ext uri="{FF2B5EF4-FFF2-40B4-BE49-F238E27FC236}">
              <a16:creationId xmlns:a16="http://schemas.microsoft.com/office/drawing/2014/main" id="{00000000-0008-0000-0200-000081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0" name="TextBox 129">
          <a:extLst>
            <a:ext uri="{FF2B5EF4-FFF2-40B4-BE49-F238E27FC236}">
              <a16:creationId xmlns:a16="http://schemas.microsoft.com/office/drawing/2014/main" id="{00000000-0008-0000-0200-000082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1" name="TextBox 130">
          <a:extLst>
            <a:ext uri="{FF2B5EF4-FFF2-40B4-BE49-F238E27FC236}">
              <a16:creationId xmlns:a16="http://schemas.microsoft.com/office/drawing/2014/main" id="{00000000-0008-0000-0200-000083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2" name="TextBox 131">
          <a:extLst>
            <a:ext uri="{FF2B5EF4-FFF2-40B4-BE49-F238E27FC236}">
              <a16:creationId xmlns:a16="http://schemas.microsoft.com/office/drawing/2014/main" id="{00000000-0008-0000-0200-000084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3" name="TextBox 132">
          <a:extLst>
            <a:ext uri="{FF2B5EF4-FFF2-40B4-BE49-F238E27FC236}">
              <a16:creationId xmlns:a16="http://schemas.microsoft.com/office/drawing/2014/main" id="{00000000-0008-0000-0200-000085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4" name="TextBox 133">
          <a:extLst>
            <a:ext uri="{FF2B5EF4-FFF2-40B4-BE49-F238E27FC236}">
              <a16:creationId xmlns:a16="http://schemas.microsoft.com/office/drawing/2014/main" id="{00000000-0008-0000-0200-000086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5" name="TextBox 134">
          <a:extLst>
            <a:ext uri="{FF2B5EF4-FFF2-40B4-BE49-F238E27FC236}">
              <a16:creationId xmlns:a16="http://schemas.microsoft.com/office/drawing/2014/main" id="{00000000-0008-0000-0200-000087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6" name="TextBox 135">
          <a:extLst>
            <a:ext uri="{FF2B5EF4-FFF2-40B4-BE49-F238E27FC236}">
              <a16:creationId xmlns:a16="http://schemas.microsoft.com/office/drawing/2014/main" id="{00000000-0008-0000-0200-000088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7" name="TextBox 136">
          <a:extLst>
            <a:ext uri="{FF2B5EF4-FFF2-40B4-BE49-F238E27FC236}">
              <a16:creationId xmlns:a16="http://schemas.microsoft.com/office/drawing/2014/main" id="{00000000-0008-0000-0200-000089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8" name="TextBox 137">
          <a:extLst>
            <a:ext uri="{FF2B5EF4-FFF2-40B4-BE49-F238E27FC236}">
              <a16:creationId xmlns:a16="http://schemas.microsoft.com/office/drawing/2014/main" id="{00000000-0008-0000-0200-00008A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39" name="TextBox 138">
          <a:extLst>
            <a:ext uri="{FF2B5EF4-FFF2-40B4-BE49-F238E27FC236}">
              <a16:creationId xmlns:a16="http://schemas.microsoft.com/office/drawing/2014/main" id="{00000000-0008-0000-0200-00008B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0" name="TextBox 139">
          <a:extLst>
            <a:ext uri="{FF2B5EF4-FFF2-40B4-BE49-F238E27FC236}">
              <a16:creationId xmlns:a16="http://schemas.microsoft.com/office/drawing/2014/main" id="{00000000-0008-0000-0200-00008C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1" name="TextBox 140">
          <a:extLst>
            <a:ext uri="{FF2B5EF4-FFF2-40B4-BE49-F238E27FC236}">
              <a16:creationId xmlns:a16="http://schemas.microsoft.com/office/drawing/2014/main" id="{00000000-0008-0000-0200-00008D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2" name="TextBox 141">
          <a:extLst>
            <a:ext uri="{FF2B5EF4-FFF2-40B4-BE49-F238E27FC236}">
              <a16:creationId xmlns:a16="http://schemas.microsoft.com/office/drawing/2014/main" id="{00000000-0008-0000-0200-00008E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3" name="TextBox 142">
          <a:extLst>
            <a:ext uri="{FF2B5EF4-FFF2-40B4-BE49-F238E27FC236}">
              <a16:creationId xmlns:a16="http://schemas.microsoft.com/office/drawing/2014/main" id="{00000000-0008-0000-0200-00008F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4" name="TextBox 143">
          <a:extLst>
            <a:ext uri="{FF2B5EF4-FFF2-40B4-BE49-F238E27FC236}">
              <a16:creationId xmlns:a16="http://schemas.microsoft.com/office/drawing/2014/main" id="{00000000-0008-0000-0200-000090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5" name="TextBox 144">
          <a:extLst>
            <a:ext uri="{FF2B5EF4-FFF2-40B4-BE49-F238E27FC236}">
              <a16:creationId xmlns:a16="http://schemas.microsoft.com/office/drawing/2014/main" id="{00000000-0008-0000-0200-000091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6" name="TextBox 145">
          <a:extLst>
            <a:ext uri="{FF2B5EF4-FFF2-40B4-BE49-F238E27FC236}">
              <a16:creationId xmlns:a16="http://schemas.microsoft.com/office/drawing/2014/main" id="{00000000-0008-0000-0200-000092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7" name="TextBox 146">
          <a:extLst>
            <a:ext uri="{FF2B5EF4-FFF2-40B4-BE49-F238E27FC236}">
              <a16:creationId xmlns:a16="http://schemas.microsoft.com/office/drawing/2014/main" id="{00000000-0008-0000-0200-000093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8" name="TextBox 147">
          <a:extLst>
            <a:ext uri="{FF2B5EF4-FFF2-40B4-BE49-F238E27FC236}">
              <a16:creationId xmlns:a16="http://schemas.microsoft.com/office/drawing/2014/main" id="{00000000-0008-0000-0200-000094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49" name="TextBox 148">
          <a:extLst>
            <a:ext uri="{FF2B5EF4-FFF2-40B4-BE49-F238E27FC236}">
              <a16:creationId xmlns:a16="http://schemas.microsoft.com/office/drawing/2014/main" id="{00000000-0008-0000-0200-000095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0" name="TextBox 149">
          <a:extLst>
            <a:ext uri="{FF2B5EF4-FFF2-40B4-BE49-F238E27FC236}">
              <a16:creationId xmlns:a16="http://schemas.microsoft.com/office/drawing/2014/main" id="{00000000-0008-0000-0200-000096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1" name="TextBox 150">
          <a:extLst>
            <a:ext uri="{FF2B5EF4-FFF2-40B4-BE49-F238E27FC236}">
              <a16:creationId xmlns:a16="http://schemas.microsoft.com/office/drawing/2014/main" id="{00000000-0008-0000-0200-000097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2" name="TextBox 151">
          <a:extLst>
            <a:ext uri="{FF2B5EF4-FFF2-40B4-BE49-F238E27FC236}">
              <a16:creationId xmlns:a16="http://schemas.microsoft.com/office/drawing/2014/main" id="{00000000-0008-0000-0200-000098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3" name="TextBox 152">
          <a:extLst>
            <a:ext uri="{FF2B5EF4-FFF2-40B4-BE49-F238E27FC236}">
              <a16:creationId xmlns:a16="http://schemas.microsoft.com/office/drawing/2014/main" id="{00000000-0008-0000-0200-000099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4" name="TextBox 153">
          <a:extLst>
            <a:ext uri="{FF2B5EF4-FFF2-40B4-BE49-F238E27FC236}">
              <a16:creationId xmlns:a16="http://schemas.microsoft.com/office/drawing/2014/main" id="{00000000-0008-0000-0200-00009A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5" name="TextBox 154">
          <a:extLst>
            <a:ext uri="{FF2B5EF4-FFF2-40B4-BE49-F238E27FC236}">
              <a16:creationId xmlns:a16="http://schemas.microsoft.com/office/drawing/2014/main" id="{00000000-0008-0000-0200-00009B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6" name="TextBox 155">
          <a:extLst>
            <a:ext uri="{FF2B5EF4-FFF2-40B4-BE49-F238E27FC236}">
              <a16:creationId xmlns:a16="http://schemas.microsoft.com/office/drawing/2014/main" id="{00000000-0008-0000-0200-00009C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7" name="TextBox 156">
          <a:extLst>
            <a:ext uri="{FF2B5EF4-FFF2-40B4-BE49-F238E27FC236}">
              <a16:creationId xmlns:a16="http://schemas.microsoft.com/office/drawing/2014/main" id="{00000000-0008-0000-0200-00009D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8" name="TextBox 157">
          <a:extLst>
            <a:ext uri="{FF2B5EF4-FFF2-40B4-BE49-F238E27FC236}">
              <a16:creationId xmlns:a16="http://schemas.microsoft.com/office/drawing/2014/main" id="{00000000-0008-0000-0200-00009E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59" name="TextBox 158">
          <a:extLst>
            <a:ext uri="{FF2B5EF4-FFF2-40B4-BE49-F238E27FC236}">
              <a16:creationId xmlns:a16="http://schemas.microsoft.com/office/drawing/2014/main" id="{00000000-0008-0000-0200-00009F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60" name="TextBox 159">
          <a:extLst>
            <a:ext uri="{FF2B5EF4-FFF2-40B4-BE49-F238E27FC236}">
              <a16:creationId xmlns:a16="http://schemas.microsoft.com/office/drawing/2014/main" id="{00000000-0008-0000-0200-0000A0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1268</xdr:row>
      <xdr:rowOff>0</xdr:rowOff>
    </xdr:from>
    <xdr:ext cx="184731" cy="264560"/>
    <xdr:sp macro="" textlink="">
      <xdr:nvSpPr>
        <xdr:cNvPr id="161" name="TextBox 160">
          <a:extLst>
            <a:ext uri="{FF2B5EF4-FFF2-40B4-BE49-F238E27FC236}">
              <a16:creationId xmlns:a16="http://schemas.microsoft.com/office/drawing/2014/main" id="{00000000-0008-0000-0200-0000A1000000}"/>
            </a:ext>
          </a:extLst>
        </xdr:cNvPr>
        <xdr:cNvSpPr txBox="1"/>
      </xdr:nvSpPr>
      <xdr:spPr>
        <a:xfrm>
          <a:off x="15706725" y="2085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62" name="TextBox 161">
          <a:extLst>
            <a:ext uri="{FF2B5EF4-FFF2-40B4-BE49-F238E27FC236}">
              <a16:creationId xmlns:a16="http://schemas.microsoft.com/office/drawing/2014/main" id="{00000000-0008-0000-0200-0000A2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63" name="TextBox 162">
          <a:extLst>
            <a:ext uri="{FF2B5EF4-FFF2-40B4-BE49-F238E27FC236}">
              <a16:creationId xmlns:a16="http://schemas.microsoft.com/office/drawing/2014/main" id="{00000000-0008-0000-0200-0000A3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64" name="TextBox 163">
          <a:extLst>
            <a:ext uri="{FF2B5EF4-FFF2-40B4-BE49-F238E27FC236}">
              <a16:creationId xmlns:a16="http://schemas.microsoft.com/office/drawing/2014/main" id="{00000000-0008-0000-0200-0000A4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65" name="TextBox 164">
          <a:extLst>
            <a:ext uri="{FF2B5EF4-FFF2-40B4-BE49-F238E27FC236}">
              <a16:creationId xmlns:a16="http://schemas.microsoft.com/office/drawing/2014/main" id="{00000000-0008-0000-0200-0000A5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66" name="TextBox 165">
          <a:extLst>
            <a:ext uri="{FF2B5EF4-FFF2-40B4-BE49-F238E27FC236}">
              <a16:creationId xmlns:a16="http://schemas.microsoft.com/office/drawing/2014/main" id="{00000000-0008-0000-0200-0000A6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67" name="TextBox 166">
          <a:extLst>
            <a:ext uri="{FF2B5EF4-FFF2-40B4-BE49-F238E27FC236}">
              <a16:creationId xmlns:a16="http://schemas.microsoft.com/office/drawing/2014/main" id="{00000000-0008-0000-0200-0000A7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68" name="TextBox 167">
          <a:extLst>
            <a:ext uri="{FF2B5EF4-FFF2-40B4-BE49-F238E27FC236}">
              <a16:creationId xmlns:a16="http://schemas.microsoft.com/office/drawing/2014/main" id="{00000000-0008-0000-0200-0000A8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69" name="TextBox 168">
          <a:extLst>
            <a:ext uri="{FF2B5EF4-FFF2-40B4-BE49-F238E27FC236}">
              <a16:creationId xmlns:a16="http://schemas.microsoft.com/office/drawing/2014/main" id="{00000000-0008-0000-0200-0000A9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0" name="TextBox 169">
          <a:extLst>
            <a:ext uri="{FF2B5EF4-FFF2-40B4-BE49-F238E27FC236}">
              <a16:creationId xmlns:a16="http://schemas.microsoft.com/office/drawing/2014/main" id="{00000000-0008-0000-0200-0000AA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1" name="TextBox 170">
          <a:extLst>
            <a:ext uri="{FF2B5EF4-FFF2-40B4-BE49-F238E27FC236}">
              <a16:creationId xmlns:a16="http://schemas.microsoft.com/office/drawing/2014/main" id="{00000000-0008-0000-0200-0000AB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2" name="TextBox 171">
          <a:extLst>
            <a:ext uri="{FF2B5EF4-FFF2-40B4-BE49-F238E27FC236}">
              <a16:creationId xmlns:a16="http://schemas.microsoft.com/office/drawing/2014/main" id="{00000000-0008-0000-0200-0000AC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3" name="TextBox 172">
          <a:extLst>
            <a:ext uri="{FF2B5EF4-FFF2-40B4-BE49-F238E27FC236}">
              <a16:creationId xmlns:a16="http://schemas.microsoft.com/office/drawing/2014/main" id="{00000000-0008-0000-0200-0000AD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4" name="TextBox 173">
          <a:extLst>
            <a:ext uri="{FF2B5EF4-FFF2-40B4-BE49-F238E27FC236}">
              <a16:creationId xmlns:a16="http://schemas.microsoft.com/office/drawing/2014/main" id="{00000000-0008-0000-0200-0000AE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5" name="TextBox 174">
          <a:extLst>
            <a:ext uri="{FF2B5EF4-FFF2-40B4-BE49-F238E27FC236}">
              <a16:creationId xmlns:a16="http://schemas.microsoft.com/office/drawing/2014/main" id="{00000000-0008-0000-0200-0000AF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6" name="TextBox 175">
          <a:extLst>
            <a:ext uri="{FF2B5EF4-FFF2-40B4-BE49-F238E27FC236}">
              <a16:creationId xmlns:a16="http://schemas.microsoft.com/office/drawing/2014/main" id="{00000000-0008-0000-0200-0000B0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7" name="TextBox 176">
          <a:extLst>
            <a:ext uri="{FF2B5EF4-FFF2-40B4-BE49-F238E27FC236}">
              <a16:creationId xmlns:a16="http://schemas.microsoft.com/office/drawing/2014/main" id="{00000000-0008-0000-0200-0000B1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8" name="TextBox 177">
          <a:extLst>
            <a:ext uri="{FF2B5EF4-FFF2-40B4-BE49-F238E27FC236}">
              <a16:creationId xmlns:a16="http://schemas.microsoft.com/office/drawing/2014/main" id="{00000000-0008-0000-0200-0000B2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79" name="TextBox 178">
          <a:extLst>
            <a:ext uri="{FF2B5EF4-FFF2-40B4-BE49-F238E27FC236}">
              <a16:creationId xmlns:a16="http://schemas.microsoft.com/office/drawing/2014/main" id="{00000000-0008-0000-0200-0000B3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0" name="TextBox 179">
          <a:extLst>
            <a:ext uri="{FF2B5EF4-FFF2-40B4-BE49-F238E27FC236}">
              <a16:creationId xmlns:a16="http://schemas.microsoft.com/office/drawing/2014/main" id="{00000000-0008-0000-0200-0000B4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1" name="TextBox 180">
          <a:extLst>
            <a:ext uri="{FF2B5EF4-FFF2-40B4-BE49-F238E27FC236}">
              <a16:creationId xmlns:a16="http://schemas.microsoft.com/office/drawing/2014/main" id="{00000000-0008-0000-0200-0000B5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2" name="TextBox 181">
          <a:extLst>
            <a:ext uri="{FF2B5EF4-FFF2-40B4-BE49-F238E27FC236}">
              <a16:creationId xmlns:a16="http://schemas.microsoft.com/office/drawing/2014/main" id="{00000000-0008-0000-0200-0000B6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3" name="TextBox 182">
          <a:extLst>
            <a:ext uri="{FF2B5EF4-FFF2-40B4-BE49-F238E27FC236}">
              <a16:creationId xmlns:a16="http://schemas.microsoft.com/office/drawing/2014/main" id="{00000000-0008-0000-0200-0000B7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4" name="TextBox 183">
          <a:extLst>
            <a:ext uri="{FF2B5EF4-FFF2-40B4-BE49-F238E27FC236}">
              <a16:creationId xmlns:a16="http://schemas.microsoft.com/office/drawing/2014/main" id="{00000000-0008-0000-0200-0000B8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5" name="TextBox 184">
          <a:extLst>
            <a:ext uri="{FF2B5EF4-FFF2-40B4-BE49-F238E27FC236}">
              <a16:creationId xmlns:a16="http://schemas.microsoft.com/office/drawing/2014/main" id="{00000000-0008-0000-0200-0000B9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6" name="TextBox 185">
          <a:extLst>
            <a:ext uri="{FF2B5EF4-FFF2-40B4-BE49-F238E27FC236}">
              <a16:creationId xmlns:a16="http://schemas.microsoft.com/office/drawing/2014/main" id="{00000000-0008-0000-0200-0000BA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7" name="TextBox 186">
          <a:extLst>
            <a:ext uri="{FF2B5EF4-FFF2-40B4-BE49-F238E27FC236}">
              <a16:creationId xmlns:a16="http://schemas.microsoft.com/office/drawing/2014/main" id="{00000000-0008-0000-0200-0000BB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8" name="TextBox 187">
          <a:extLst>
            <a:ext uri="{FF2B5EF4-FFF2-40B4-BE49-F238E27FC236}">
              <a16:creationId xmlns:a16="http://schemas.microsoft.com/office/drawing/2014/main" id="{00000000-0008-0000-0200-0000BC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89" name="TextBox 188">
          <a:extLst>
            <a:ext uri="{FF2B5EF4-FFF2-40B4-BE49-F238E27FC236}">
              <a16:creationId xmlns:a16="http://schemas.microsoft.com/office/drawing/2014/main" id="{00000000-0008-0000-0200-0000BD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0" name="TextBox 189">
          <a:extLst>
            <a:ext uri="{FF2B5EF4-FFF2-40B4-BE49-F238E27FC236}">
              <a16:creationId xmlns:a16="http://schemas.microsoft.com/office/drawing/2014/main" id="{00000000-0008-0000-0200-0000BE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1" name="TextBox 190">
          <a:extLst>
            <a:ext uri="{FF2B5EF4-FFF2-40B4-BE49-F238E27FC236}">
              <a16:creationId xmlns:a16="http://schemas.microsoft.com/office/drawing/2014/main" id="{00000000-0008-0000-0200-0000BF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2" name="TextBox 191">
          <a:extLst>
            <a:ext uri="{FF2B5EF4-FFF2-40B4-BE49-F238E27FC236}">
              <a16:creationId xmlns:a16="http://schemas.microsoft.com/office/drawing/2014/main" id="{00000000-0008-0000-0200-0000C0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3" name="TextBox 192">
          <a:extLst>
            <a:ext uri="{FF2B5EF4-FFF2-40B4-BE49-F238E27FC236}">
              <a16:creationId xmlns:a16="http://schemas.microsoft.com/office/drawing/2014/main" id="{00000000-0008-0000-0200-0000C1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4" name="TextBox 193">
          <a:extLst>
            <a:ext uri="{FF2B5EF4-FFF2-40B4-BE49-F238E27FC236}">
              <a16:creationId xmlns:a16="http://schemas.microsoft.com/office/drawing/2014/main" id="{00000000-0008-0000-0200-0000C2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5" name="TextBox 194">
          <a:extLst>
            <a:ext uri="{FF2B5EF4-FFF2-40B4-BE49-F238E27FC236}">
              <a16:creationId xmlns:a16="http://schemas.microsoft.com/office/drawing/2014/main" id="{00000000-0008-0000-0200-0000C3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6" name="TextBox 195">
          <a:extLst>
            <a:ext uri="{FF2B5EF4-FFF2-40B4-BE49-F238E27FC236}">
              <a16:creationId xmlns:a16="http://schemas.microsoft.com/office/drawing/2014/main" id="{00000000-0008-0000-0200-0000C4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7" name="TextBox 196">
          <a:extLst>
            <a:ext uri="{FF2B5EF4-FFF2-40B4-BE49-F238E27FC236}">
              <a16:creationId xmlns:a16="http://schemas.microsoft.com/office/drawing/2014/main" id="{00000000-0008-0000-0200-0000C5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8" name="TextBox 197">
          <a:extLst>
            <a:ext uri="{FF2B5EF4-FFF2-40B4-BE49-F238E27FC236}">
              <a16:creationId xmlns:a16="http://schemas.microsoft.com/office/drawing/2014/main" id="{00000000-0008-0000-0200-0000C6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199" name="TextBox 198">
          <a:extLst>
            <a:ext uri="{FF2B5EF4-FFF2-40B4-BE49-F238E27FC236}">
              <a16:creationId xmlns:a16="http://schemas.microsoft.com/office/drawing/2014/main" id="{00000000-0008-0000-0200-0000C7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0" name="TextBox 199">
          <a:extLst>
            <a:ext uri="{FF2B5EF4-FFF2-40B4-BE49-F238E27FC236}">
              <a16:creationId xmlns:a16="http://schemas.microsoft.com/office/drawing/2014/main" id="{00000000-0008-0000-0200-0000C8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1" name="TextBox 200">
          <a:extLst>
            <a:ext uri="{FF2B5EF4-FFF2-40B4-BE49-F238E27FC236}">
              <a16:creationId xmlns:a16="http://schemas.microsoft.com/office/drawing/2014/main" id="{00000000-0008-0000-0200-0000C9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2" name="TextBox 201">
          <a:extLst>
            <a:ext uri="{FF2B5EF4-FFF2-40B4-BE49-F238E27FC236}">
              <a16:creationId xmlns:a16="http://schemas.microsoft.com/office/drawing/2014/main" id="{00000000-0008-0000-0200-0000CA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3" name="TextBox 202">
          <a:extLst>
            <a:ext uri="{FF2B5EF4-FFF2-40B4-BE49-F238E27FC236}">
              <a16:creationId xmlns:a16="http://schemas.microsoft.com/office/drawing/2014/main" id="{00000000-0008-0000-0200-0000CB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4" name="TextBox 203">
          <a:extLst>
            <a:ext uri="{FF2B5EF4-FFF2-40B4-BE49-F238E27FC236}">
              <a16:creationId xmlns:a16="http://schemas.microsoft.com/office/drawing/2014/main" id="{00000000-0008-0000-0200-0000CC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5" name="TextBox 204">
          <a:extLst>
            <a:ext uri="{FF2B5EF4-FFF2-40B4-BE49-F238E27FC236}">
              <a16:creationId xmlns:a16="http://schemas.microsoft.com/office/drawing/2014/main" id="{00000000-0008-0000-0200-0000CD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6" name="TextBox 205">
          <a:extLst>
            <a:ext uri="{FF2B5EF4-FFF2-40B4-BE49-F238E27FC236}">
              <a16:creationId xmlns:a16="http://schemas.microsoft.com/office/drawing/2014/main" id="{00000000-0008-0000-0200-0000CE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7" name="TextBox 206">
          <a:extLst>
            <a:ext uri="{FF2B5EF4-FFF2-40B4-BE49-F238E27FC236}">
              <a16:creationId xmlns:a16="http://schemas.microsoft.com/office/drawing/2014/main" id="{00000000-0008-0000-0200-0000CF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8" name="TextBox 207">
          <a:extLst>
            <a:ext uri="{FF2B5EF4-FFF2-40B4-BE49-F238E27FC236}">
              <a16:creationId xmlns:a16="http://schemas.microsoft.com/office/drawing/2014/main" id="{00000000-0008-0000-0200-0000D0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09" name="TextBox 208">
          <a:extLst>
            <a:ext uri="{FF2B5EF4-FFF2-40B4-BE49-F238E27FC236}">
              <a16:creationId xmlns:a16="http://schemas.microsoft.com/office/drawing/2014/main" id="{00000000-0008-0000-0200-0000D1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0" name="TextBox 209">
          <a:extLst>
            <a:ext uri="{FF2B5EF4-FFF2-40B4-BE49-F238E27FC236}">
              <a16:creationId xmlns:a16="http://schemas.microsoft.com/office/drawing/2014/main" id="{00000000-0008-0000-0200-0000D2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1" name="TextBox 210">
          <a:extLst>
            <a:ext uri="{FF2B5EF4-FFF2-40B4-BE49-F238E27FC236}">
              <a16:creationId xmlns:a16="http://schemas.microsoft.com/office/drawing/2014/main" id="{00000000-0008-0000-0200-0000D3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2" name="TextBox 211">
          <a:extLst>
            <a:ext uri="{FF2B5EF4-FFF2-40B4-BE49-F238E27FC236}">
              <a16:creationId xmlns:a16="http://schemas.microsoft.com/office/drawing/2014/main" id="{00000000-0008-0000-0200-0000D4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3" name="TextBox 212">
          <a:extLst>
            <a:ext uri="{FF2B5EF4-FFF2-40B4-BE49-F238E27FC236}">
              <a16:creationId xmlns:a16="http://schemas.microsoft.com/office/drawing/2014/main" id="{00000000-0008-0000-0200-0000D5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4" name="TextBox 213">
          <a:extLst>
            <a:ext uri="{FF2B5EF4-FFF2-40B4-BE49-F238E27FC236}">
              <a16:creationId xmlns:a16="http://schemas.microsoft.com/office/drawing/2014/main" id="{00000000-0008-0000-0200-0000D6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5" name="TextBox 214">
          <a:extLst>
            <a:ext uri="{FF2B5EF4-FFF2-40B4-BE49-F238E27FC236}">
              <a16:creationId xmlns:a16="http://schemas.microsoft.com/office/drawing/2014/main" id="{00000000-0008-0000-0200-0000D7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6" name="TextBox 215">
          <a:extLst>
            <a:ext uri="{FF2B5EF4-FFF2-40B4-BE49-F238E27FC236}">
              <a16:creationId xmlns:a16="http://schemas.microsoft.com/office/drawing/2014/main" id="{00000000-0008-0000-0200-0000D8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7" name="TextBox 216">
          <a:extLst>
            <a:ext uri="{FF2B5EF4-FFF2-40B4-BE49-F238E27FC236}">
              <a16:creationId xmlns:a16="http://schemas.microsoft.com/office/drawing/2014/main" id="{00000000-0008-0000-0200-0000D9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8" name="TextBox 217">
          <a:extLst>
            <a:ext uri="{FF2B5EF4-FFF2-40B4-BE49-F238E27FC236}">
              <a16:creationId xmlns:a16="http://schemas.microsoft.com/office/drawing/2014/main" id="{00000000-0008-0000-0200-0000DA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19" name="TextBox 218">
          <a:extLst>
            <a:ext uri="{FF2B5EF4-FFF2-40B4-BE49-F238E27FC236}">
              <a16:creationId xmlns:a16="http://schemas.microsoft.com/office/drawing/2014/main" id="{00000000-0008-0000-0200-0000DB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0" name="TextBox 219">
          <a:extLst>
            <a:ext uri="{FF2B5EF4-FFF2-40B4-BE49-F238E27FC236}">
              <a16:creationId xmlns:a16="http://schemas.microsoft.com/office/drawing/2014/main" id="{00000000-0008-0000-0200-0000DC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1" name="TextBox 220">
          <a:extLst>
            <a:ext uri="{FF2B5EF4-FFF2-40B4-BE49-F238E27FC236}">
              <a16:creationId xmlns:a16="http://schemas.microsoft.com/office/drawing/2014/main" id="{00000000-0008-0000-0200-0000DD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2" name="TextBox 221">
          <a:extLst>
            <a:ext uri="{FF2B5EF4-FFF2-40B4-BE49-F238E27FC236}">
              <a16:creationId xmlns:a16="http://schemas.microsoft.com/office/drawing/2014/main" id="{00000000-0008-0000-0200-0000DE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3" name="TextBox 222">
          <a:extLst>
            <a:ext uri="{FF2B5EF4-FFF2-40B4-BE49-F238E27FC236}">
              <a16:creationId xmlns:a16="http://schemas.microsoft.com/office/drawing/2014/main" id="{00000000-0008-0000-0200-0000DF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4" name="TextBox 223">
          <a:extLst>
            <a:ext uri="{FF2B5EF4-FFF2-40B4-BE49-F238E27FC236}">
              <a16:creationId xmlns:a16="http://schemas.microsoft.com/office/drawing/2014/main" id="{00000000-0008-0000-0200-0000E0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5" name="TextBox 224">
          <a:extLst>
            <a:ext uri="{FF2B5EF4-FFF2-40B4-BE49-F238E27FC236}">
              <a16:creationId xmlns:a16="http://schemas.microsoft.com/office/drawing/2014/main" id="{00000000-0008-0000-0200-0000E1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6" name="TextBox 225">
          <a:extLst>
            <a:ext uri="{FF2B5EF4-FFF2-40B4-BE49-F238E27FC236}">
              <a16:creationId xmlns:a16="http://schemas.microsoft.com/office/drawing/2014/main" id="{00000000-0008-0000-0200-0000E2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7" name="TextBox 226">
          <a:extLst>
            <a:ext uri="{FF2B5EF4-FFF2-40B4-BE49-F238E27FC236}">
              <a16:creationId xmlns:a16="http://schemas.microsoft.com/office/drawing/2014/main" id="{00000000-0008-0000-0200-0000E3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8" name="TextBox 227">
          <a:extLst>
            <a:ext uri="{FF2B5EF4-FFF2-40B4-BE49-F238E27FC236}">
              <a16:creationId xmlns:a16="http://schemas.microsoft.com/office/drawing/2014/main" id="{00000000-0008-0000-0200-0000E4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29" name="TextBox 228">
          <a:extLst>
            <a:ext uri="{FF2B5EF4-FFF2-40B4-BE49-F238E27FC236}">
              <a16:creationId xmlns:a16="http://schemas.microsoft.com/office/drawing/2014/main" id="{00000000-0008-0000-0200-0000E5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0" name="TextBox 229">
          <a:extLst>
            <a:ext uri="{FF2B5EF4-FFF2-40B4-BE49-F238E27FC236}">
              <a16:creationId xmlns:a16="http://schemas.microsoft.com/office/drawing/2014/main" id="{00000000-0008-0000-0200-0000E6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1" name="TextBox 230">
          <a:extLst>
            <a:ext uri="{FF2B5EF4-FFF2-40B4-BE49-F238E27FC236}">
              <a16:creationId xmlns:a16="http://schemas.microsoft.com/office/drawing/2014/main" id="{00000000-0008-0000-0200-0000E7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2" name="TextBox 231">
          <a:extLst>
            <a:ext uri="{FF2B5EF4-FFF2-40B4-BE49-F238E27FC236}">
              <a16:creationId xmlns:a16="http://schemas.microsoft.com/office/drawing/2014/main" id="{00000000-0008-0000-0200-0000E8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3" name="TextBox 232">
          <a:extLst>
            <a:ext uri="{FF2B5EF4-FFF2-40B4-BE49-F238E27FC236}">
              <a16:creationId xmlns:a16="http://schemas.microsoft.com/office/drawing/2014/main" id="{00000000-0008-0000-0200-0000E9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4" name="TextBox 233">
          <a:extLst>
            <a:ext uri="{FF2B5EF4-FFF2-40B4-BE49-F238E27FC236}">
              <a16:creationId xmlns:a16="http://schemas.microsoft.com/office/drawing/2014/main" id="{00000000-0008-0000-0200-0000EA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5" name="TextBox 234">
          <a:extLst>
            <a:ext uri="{FF2B5EF4-FFF2-40B4-BE49-F238E27FC236}">
              <a16:creationId xmlns:a16="http://schemas.microsoft.com/office/drawing/2014/main" id="{00000000-0008-0000-0200-0000EB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6" name="TextBox 235">
          <a:extLst>
            <a:ext uri="{FF2B5EF4-FFF2-40B4-BE49-F238E27FC236}">
              <a16:creationId xmlns:a16="http://schemas.microsoft.com/office/drawing/2014/main" id="{00000000-0008-0000-0200-0000EC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7" name="TextBox 236">
          <a:extLst>
            <a:ext uri="{FF2B5EF4-FFF2-40B4-BE49-F238E27FC236}">
              <a16:creationId xmlns:a16="http://schemas.microsoft.com/office/drawing/2014/main" id="{00000000-0008-0000-0200-0000ED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8" name="TextBox 237">
          <a:extLst>
            <a:ext uri="{FF2B5EF4-FFF2-40B4-BE49-F238E27FC236}">
              <a16:creationId xmlns:a16="http://schemas.microsoft.com/office/drawing/2014/main" id="{00000000-0008-0000-0200-0000EE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39" name="TextBox 238">
          <a:extLst>
            <a:ext uri="{FF2B5EF4-FFF2-40B4-BE49-F238E27FC236}">
              <a16:creationId xmlns:a16="http://schemas.microsoft.com/office/drawing/2014/main" id="{00000000-0008-0000-0200-0000EF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40" name="TextBox 239">
          <a:extLst>
            <a:ext uri="{FF2B5EF4-FFF2-40B4-BE49-F238E27FC236}">
              <a16:creationId xmlns:a16="http://schemas.microsoft.com/office/drawing/2014/main" id="{00000000-0008-0000-0200-0000F0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1557</xdr:row>
      <xdr:rowOff>0</xdr:rowOff>
    </xdr:from>
    <xdr:ext cx="184731" cy="264560"/>
    <xdr:sp macro="" textlink="">
      <xdr:nvSpPr>
        <xdr:cNvPr id="241" name="TextBox 240">
          <a:extLst>
            <a:ext uri="{FF2B5EF4-FFF2-40B4-BE49-F238E27FC236}">
              <a16:creationId xmlns:a16="http://schemas.microsoft.com/office/drawing/2014/main" id="{00000000-0008-0000-0200-0000F1000000}"/>
            </a:ext>
          </a:extLst>
        </xdr:cNvPr>
        <xdr:cNvSpPr txBox="1"/>
      </xdr:nvSpPr>
      <xdr:spPr>
        <a:xfrm>
          <a:off x="15706725" y="2585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42" name="TextBox 241">
          <a:extLst>
            <a:ext uri="{FF2B5EF4-FFF2-40B4-BE49-F238E27FC236}">
              <a16:creationId xmlns:a16="http://schemas.microsoft.com/office/drawing/2014/main" id="{00000000-0008-0000-0200-0000F2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43" name="TextBox 242">
          <a:extLst>
            <a:ext uri="{FF2B5EF4-FFF2-40B4-BE49-F238E27FC236}">
              <a16:creationId xmlns:a16="http://schemas.microsoft.com/office/drawing/2014/main" id="{00000000-0008-0000-0200-0000F3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44" name="TextBox 243">
          <a:extLst>
            <a:ext uri="{FF2B5EF4-FFF2-40B4-BE49-F238E27FC236}">
              <a16:creationId xmlns:a16="http://schemas.microsoft.com/office/drawing/2014/main" id="{00000000-0008-0000-0200-0000F4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45" name="TextBox 244">
          <a:extLst>
            <a:ext uri="{FF2B5EF4-FFF2-40B4-BE49-F238E27FC236}">
              <a16:creationId xmlns:a16="http://schemas.microsoft.com/office/drawing/2014/main" id="{00000000-0008-0000-0200-0000F5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46" name="TextBox 245">
          <a:extLst>
            <a:ext uri="{FF2B5EF4-FFF2-40B4-BE49-F238E27FC236}">
              <a16:creationId xmlns:a16="http://schemas.microsoft.com/office/drawing/2014/main" id="{00000000-0008-0000-0200-0000F6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47" name="TextBox 246">
          <a:extLst>
            <a:ext uri="{FF2B5EF4-FFF2-40B4-BE49-F238E27FC236}">
              <a16:creationId xmlns:a16="http://schemas.microsoft.com/office/drawing/2014/main" id="{00000000-0008-0000-0200-0000F7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48" name="TextBox 247">
          <a:extLst>
            <a:ext uri="{FF2B5EF4-FFF2-40B4-BE49-F238E27FC236}">
              <a16:creationId xmlns:a16="http://schemas.microsoft.com/office/drawing/2014/main" id="{00000000-0008-0000-0200-0000F8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49" name="TextBox 248">
          <a:extLst>
            <a:ext uri="{FF2B5EF4-FFF2-40B4-BE49-F238E27FC236}">
              <a16:creationId xmlns:a16="http://schemas.microsoft.com/office/drawing/2014/main" id="{00000000-0008-0000-0200-0000F9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0" name="TextBox 249">
          <a:extLst>
            <a:ext uri="{FF2B5EF4-FFF2-40B4-BE49-F238E27FC236}">
              <a16:creationId xmlns:a16="http://schemas.microsoft.com/office/drawing/2014/main" id="{00000000-0008-0000-0200-0000FA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1" name="TextBox 250">
          <a:extLst>
            <a:ext uri="{FF2B5EF4-FFF2-40B4-BE49-F238E27FC236}">
              <a16:creationId xmlns:a16="http://schemas.microsoft.com/office/drawing/2014/main" id="{00000000-0008-0000-0200-0000FB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2" name="TextBox 251">
          <a:extLst>
            <a:ext uri="{FF2B5EF4-FFF2-40B4-BE49-F238E27FC236}">
              <a16:creationId xmlns:a16="http://schemas.microsoft.com/office/drawing/2014/main" id="{00000000-0008-0000-0200-0000FC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3" name="TextBox 252">
          <a:extLst>
            <a:ext uri="{FF2B5EF4-FFF2-40B4-BE49-F238E27FC236}">
              <a16:creationId xmlns:a16="http://schemas.microsoft.com/office/drawing/2014/main" id="{00000000-0008-0000-0200-0000FD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4" name="TextBox 253">
          <a:extLst>
            <a:ext uri="{FF2B5EF4-FFF2-40B4-BE49-F238E27FC236}">
              <a16:creationId xmlns:a16="http://schemas.microsoft.com/office/drawing/2014/main" id="{00000000-0008-0000-0200-0000FE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5" name="TextBox 254">
          <a:extLst>
            <a:ext uri="{FF2B5EF4-FFF2-40B4-BE49-F238E27FC236}">
              <a16:creationId xmlns:a16="http://schemas.microsoft.com/office/drawing/2014/main" id="{00000000-0008-0000-0200-0000FF00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6" name="TextBox 255">
          <a:extLst>
            <a:ext uri="{FF2B5EF4-FFF2-40B4-BE49-F238E27FC236}">
              <a16:creationId xmlns:a16="http://schemas.microsoft.com/office/drawing/2014/main" id="{00000000-0008-0000-0200-000000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7" name="TextBox 256">
          <a:extLst>
            <a:ext uri="{FF2B5EF4-FFF2-40B4-BE49-F238E27FC236}">
              <a16:creationId xmlns:a16="http://schemas.microsoft.com/office/drawing/2014/main" id="{00000000-0008-0000-0200-000001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8" name="TextBox 257">
          <a:extLst>
            <a:ext uri="{FF2B5EF4-FFF2-40B4-BE49-F238E27FC236}">
              <a16:creationId xmlns:a16="http://schemas.microsoft.com/office/drawing/2014/main" id="{00000000-0008-0000-0200-000002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59" name="TextBox 258">
          <a:extLst>
            <a:ext uri="{FF2B5EF4-FFF2-40B4-BE49-F238E27FC236}">
              <a16:creationId xmlns:a16="http://schemas.microsoft.com/office/drawing/2014/main" id="{00000000-0008-0000-0200-000003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0" name="TextBox 259">
          <a:extLst>
            <a:ext uri="{FF2B5EF4-FFF2-40B4-BE49-F238E27FC236}">
              <a16:creationId xmlns:a16="http://schemas.microsoft.com/office/drawing/2014/main" id="{00000000-0008-0000-0200-000004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1" name="TextBox 260">
          <a:extLst>
            <a:ext uri="{FF2B5EF4-FFF2-40B4-BE49-F238E27FC236}">
              <a16:creationId xmlns:a16="http://schemas.microsoft.com/office/drawing/2014/main" id="{00000000-0008-0000-0200-000005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2" name="TextBox 261">
          <a:extLst>
            <a:ext uri="{FF2B5EF4-FFF2-40B4-BE49-F238E27FC236}">
              <a16:creationId xmlns:a16="http://schemas.microsoft.com/office/drawing/2014/main" id="{00000000-0008-0000-0200-000006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3" name="TextBox 262">
          <a:extLst>
            <a:ext uri="{FF2B5EF4-FFF2-40B4-BE49-F238E27FC236}">
              <a16:creationId xmlns:a16="http://schemas.microsoft.com/office/drawing/2014/main" id="{00000000-0008-0000-0200-000007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4" name="TextBox 263">
          <a:extLst>
            <a:ext uri="{FF2B5EF4-FFF2-40B4-BE49-F238E27FC236}">
              <a16:creationId xmlns:a16="http://schemas.microsoft.com/office/drawing/2014/main" id="{00000000-0008-0000-0200-000008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5" name="TextBox 264">
          <a:extLst>
            <a:ext uri="{FF2B5EF4-FFF2-40B4-BE49-F238E27FC236}">
              <a16:creationId xmlns:a16="http://schemas.microsoft.com/office/drawing/2014/main" id="{00000000-0008-0000-0200-000009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6" name="TextBox 265">
          <a:extLst>
            <a:ext uri="{FF2B5EF4-FFF2-40B4-BE49-F238E27FC236}">
              <a16:creationId xmlns:a16="http://schemas.microsoft.com/office/drawing/2014/main" id="{00000000-0008-0000-0200-00000A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7" name="TextBox 266">
          <a:extLst>
            <a:ext uri="{FF2B5EF4-FFF2-40B4-BE49-F238E27FC236}">
              <a16:creationId xmlns:a16="http://schemas.microsoft.com/office/drawing/2014/main" id="{00000000-0008-0000-0200-00000B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8" name="TextBox 267">
          <a:extLst>
            <a:ext uri="{FF2B5EF4-FFF2-40B4-BE49-F238E27FC236}">
              <a16:creationId xmlns:a16="http://schemas.microsoft.com/office/drawing/2014/main" id="{00000000-0008-0000-0200-00000C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69" name="TextBox 268">
          <a:extLst>
            <a:ext uri="{FF2B5EF4-FFF2-40B4-BE49-F238E27FC236}">
              <a16:creationId xmlns:a16="http://schemas.microsoft.com/office/drawing/2014/main" id="{00000000-0008-0000-0200-00000D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0" name="TextBox 269">
          <a:extLst>
            <a:ext uri="{FF2B5EF4-FFF2-40B4-BE49-F238E27FC236}">
              <a16:creationId xmlns:a16="http://schemas.microsoft.com/office/drawing/2014/main" id="{00000000-0008-0000-0200-00000E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1" name="TextBox 270">
          <a:extLst>
            <a:ext uri="{FF2B5EF4-FFF2-40B4-BE49-F238E27FC236}">
              <a16:creationId xmlns:a16="http://schemas.microsoft.com/office/drawing/2014/main" id="{00000000-0008-0000-0200-00000F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2" name="TextBox 271">
          <a:extLst>
            <a:ext uri="{FF2B5EF4-FFF2-40B4-BE49-F238E27FC236}">
              <a16:creationId xmlns:a16="http://schemas.microsoft.com/office/drawing/2014/main" id="{00000000-0008-0000-0200-000010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3" name="TextBox 272">
          <a:extLst>
            <a:ext uri="{FF2B5EF4-FFF2-40B4-BE49-F238E27FC236}">
              <a16:creationId xmlns:a16="http://schemas.microsoft.com/office/drawing/2014/main" id="{00000000-0008-0000-0200-000011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4" name="TextBox 273">
          <a:extLst>
            <a:ext uri="{FF2B5EF4-FFF2-40B4-BE49-F238E27FC236}">
              <a16:creationId xmlns:a16="http://schemas.microsoft.com/office/drawing/2014/main" id="{00000000-0008-0000-0200-000012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5" name="TextBox 274">
          <a:extLst>
            <a:ext uri="{FF2B5EF4-FFF2-40B4-BE49-F238E27FC236}">
              <a16:creationId xmlns:a16="http://schemas.microsoft.com/office/drawing/2014/main" id="{00000000-0008-0000-0200-000013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6" name="TextBox 275">
          <a:extLst>
            <a:ext uri="{FF2B5EF4-FFF2-40B4-BE49-F238E27FC236}">
              <a16:creationId xmlns:a16="http://schemas.microsoft.com/office/drawing/2014/main" id="{00000000-0008-0000-0200-000014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7" name="TextBox 276">
          <a:extLst>
            <a:ext uri="{FF2B5EF4-FFF2-40B4-BE49-F238E27FC236}">
              <a16:creationId xmlns:a16="http://schemas.microsoft.com/office/drawing/2014/main" id="{00000000-0008-0000-0200-000015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8" name="TextBox 277">
          <a:extLst>
            <a:ext uri="{FF2B5EF4-FFF2-40B4-BE49-F238E27FC236}">
              <a16:creationId xmlns:a16="http://schemas.microsoft.com/office/drawing/2014/main" id="{00000000-0008-0000-0200-000016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79" name="TextBox 278">
          <a:extLst>
            <a:ext uri="{FF2B5EF4-FFF2-40B4-BE49-F238E27FC236}">
              <a16:creationId xmlns:a16="http://schemas.microsoft.com/office/drawing/2014/main" id="{00000000-0008-0000-0200-000017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0" name="TextBox 279">
          <a:extLst>
            <a:ext uri="{FF2B5EF4-FFF2-40B4-BE49-F238E27FC236}">
              <a16:creationId xmlns:a16="http://schemas.microsoft.com/office/drawing/2014/main" id="{00000000-0008-0000-0200-000018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1" name="TextBox 280">
          <a:extLst>
            <a:ext uri="{FF2B5EF4-FFF2-40B4-BE49-F238E27FC236}">
              <a16:creationId xmlns:a16="http://schemas.microsoft.com/office/drawing/2014/main" id="{00000000-0008-0000-0200-000019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2" name="TextBox 281">
          <a:extLst>
            <a:ext uri="{FF2B5EF4-FFF2-40B4-BE49-F238E27FC236}">
              <a16:creationId xmlns:a16="http://schemas.microsoft.com/office/drawing/2014/main" id="{00000000-0008-0000-0200-00001A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3" name="TextBox 282">
          <a:extLst>
            <a:ext uri="{FF2B5EF4-FFF2-40B4-BE49-F238E27FC236}">
              <a16:creationId xmlns:a16="http://schemas.microsoft.com/office/drawing/2014/main" id="{00000000-0008-0000-0200-00001B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4" name="TextBox 283">
          <a:extLst>
            <a:ext uri="{FF2B5EF4-FFF2-40B4-BE49-F238E27FC236}">
              <a16:creationId xmlns:a16="http://schemas.microsoft.com/office/drawing/2014/main" id="{00000000-0008-0000-0200-00001C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5" name="TextBox 284">
          <a:extLst>
            <a:ext uri="{FF2B5EF4-FFF2-40B4-BE49-F238E27FC236}">
              <a16:creationId xmlns:a16="http://schemas.microsoft.com/office/drawing/2014/main" id="{00000000-0008-0000-0200-00001D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6" name="TextBox 285">
          <a:extLst>
            <a:ext uri="{FF2B5EF4-FFF2-40B4-BE49-F238E27FC236}">
              <a16:creationId xmlns:a16="http://schemas.microsoft.com/office/drawing/2014/main" id="{00000000-0008-0000-0200-00001E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7" name="TextBox 286">
          <a:extLst>
            <a:ext uri="{FF2B5EF4-FFF2-40B4-BE49-F238E27FC236}">
              <a16:creationId xmlns:a16="http://schemas.microsoft.com/office/drawing/2014/main" id="{00000000-0008-0000-0200-00001F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8" name="TextBox 287">
          <a:extLst>
            <a:ext uri="{FF2B5EF4-FFF2-40B4-BE49-F238E27FC236}">
              <a16:creationId xmlns:a16="http://schemas.microsoft.com/office/drawing/2014/main" id="{00000000-0008-0000-0200-000020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89" name="TextBox 288">
          <a:extLst>
            <a:ext uri="{FF2B5EF4-FFF2-40B4-BE49-F238E27FC236}">
              <a16:creationId xmlns:a16="http://schemas.microsoft.com/office/drawing/2014/main" id="{00000000-0008-0000-0200-000021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0" name="TextBox 289">
          <a:extLst>
            <a:ext uri="{FF2B5EF4-FFF2-40B4-BE49-F238E27FC236}">
              <a16:creationId xmlns:a16="http://schemas.microsoft.com/office/drawing/2014/main" id="{00000000-0008-0000-0200-000022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1" name="TextBox 290">
          <a:extLst>
            <a:ext uri="{FF2B5EF4-FFF2-40B4-BE49-F238E27FC236}">
              <a16:creationId xmlns:a16="http://schemas.microsoft.com/office/drawing/2014/main" id="{00000000-0008-0000-0200-000023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2" name="TextBox 291">
          <a:extLst>
            <a:ext uri="{FF2B5EF4-FFF2-40B4-BE49-F238E27FC236}">
              <a16:creationId xmlns:a16="http://schemas.microsoft.com/office/drawing/2014/main" id="{00000000-0008-0000-0200-000024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3" name="TextBox 292">
          <a:extLst>
            <a:ext uri="{FF2B5EF4-FFF2-40B4-BE49-F238E27FC236}">
              <a16:creationId xmlns:a16="http://schemas.microsoft.com/office/drawing/2014/main" id="{00000000-0008-0000-0200-000025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4" name="TextBox 293">
          <a:extLst>
            <a:ext uri="{FF2B5EF4-FFF2-40B4-BE49-F238E27FC236}">
              <a16:creationId xmlns:a16="http://schemas.microsoft.com/office/drawing/2014/main" id="{00000000-0008-0000-0200-000026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5" name="TextBox 294">
          <a:extLst>
            <a:ext uri="{FF2B5EF4-FFF2-40B4-BE49-F238E27FC236}">
              <a16:creationId xmlns:a16="http://schemas.microsoft.com/office/drawing/2014/main" id="{00000000-0008-0000-0200-000027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6" name="TextBox 295">
          <a:extLst>
            <a:ext uri="{FF2B5EF4-FFF2-40B4-BE49-F238E27FC236}">
              <a16:creationId xmlns:a16="http://schemas.microsoft.com/office/drawing/2014/main" id="{00000000-0008-0000-0200-000028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7" name="TextBox 296">
          <a:extLst>
            <a:ext uri="{FF2B5EF4-FFF2-40B4-BE49-F238E27FC236}">
              <a16:creationId xmlns:a16="http://schemas.microsoft.com/office/drawing/2014/main" id="{00000000-0008-0000-0200-000029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8" name="TextBox 297">
          <a:extLst>
            <a:ext uri="{FF2B5EF4-FFF2-40B4-BE49-F238E27FC236}">
              <a16:creationId xmlns:a16="http://schemas.microsoft.com/office/drawing/2014/main" id="{00000000-0008-0000-0200-00002A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299" name="TextBox 298">
          <a:extLst>
            <a:ext uri="{FF2B5EF4-FFF2-40B4-BE49-F238E27FC236}">
              <a16:creationId xmlns:a16="http://schemas.microsoft.com/office/drawing/2014/main" id="{00000000-0008-0000-0200-00002B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0" name="TextBox 299">
          <a:extLst>
            <a:ext uri="{FF2B5EF4-FFF2-40B4-BE49-F238E27FC236}">
              <a16:creationId xmlns:a16="http://schemas.microsoft.com/office/drawing/2014/main" id="{00000000-0008-0000-0200-00002C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1" name="TextBox 300">
          <a:extLst>
            <a:ext uri="{FF2B5EF4-FFF2-40B4-BE49-F238E27FC236}">
              <a16:creationId xmlns:a16="http://schemas.microsoft.com/office/drawing/2014/main" id="{00000000-0008-0000-0200-00002D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2" name="TextBox 301">
          <a:extLst>
            <a:ext uri="{FF2B5EF4-FFF2-40B4-BE49-F238E27FC236}">
              <a16:creationId xmlns:a16="http://schemas.microsoft.com/office/drawing/2014/main" id="{00000000-0008-0000-0200-00002E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3" name="TextBox 302">
          <a:extLst>
            <a:ext uri="{FF2B5EF4-FFF2-40B4-BE49-F238E27FC236}">
              <a16:creationId xmlns:a16="http://schemas.microsoft.com/office/drawing/2014/main" id="{00000000-0008-0000-0200-00002F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4" name="TextBox 303">
          <a:extLst>
            <a:ext uri="{FF2B5EF4-FFF2-40B4-BE49-F238E27FC236}">
              <a16:creationId xmlns:a16="http://schemas.microsoft.com/office/drawing/2014/main" id="{00000000-0008-0000-0200-000030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5" name="TextBox 304">
          <a:extLst>
            <a:ext uri="{FF2B5EF4-FFF2-40B4-BE49-F238E27FC236}">
              <a16:creationId xmlns:a16="http://schemas.microsoft.com/office/drawing/2014/main" id="{00000000-0008-0000-0200-000031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6" name="TextBox 305">
          <a:extLst>
            <a:ext uri="{FF2B5EF4-FFF2-40B4-BE49-F238E27FC236}">
              <a16:creationId xmlns:a16="http://schemas.microsoft.com/office/drawing/2014/main" id="{00000000-0008-0000-0200-000032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7" name="TextBox 306">
          <a:extLst>
            <a:ext uri="{FF2B5EF4-FFF2-40B4-BE49-F238E27FC236}">
              <a16:creationId xmlns:a16="http://schemas.microsoft.com/office/drawing/2014/main" id="{00000000-0008-0000-0200-000033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8" name="TextBox 307">
          <a:extLst>
            <a:ext uri="{FF2B5EF4-FFF2-40B4-BE49-F238E27FC236}">
              <a16:creationId xmlns:a16="http://schemas.microsoft.com/office/drawing/2014/main" id="{00000000-0008-0000-0200-000034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09" name="TextBox 308">
          <a:extLst>
            <a:ext uri="{FF2B5EF4-FFF2-40B4-BE49-F238E27FC236}">
              <a16:creationId xmlns:a16="http://schemas.microsoft.com/office/drawing/2014/main" id="{00000000-0008-0000-0200-000035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0" name="TextBox 309">
          <a:extLst>
            <a:ext uri="{FF2B5EF4-FFF2-40B4-BE49-F238E27FC236}">
              <a16:creationId xmlns:a16="http://schemas.microsoft.com/office/drawing/2014/main" id="{00000000-0008-0000-0200-000036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1" name="TextBox 310">
          <a:extLst>
            <a:ext uri="{FF2B5EF4-FFF2-40B4-BE49-F238E27FC236}">
              <a16:creationId xmlns:a16="http://schemas.microsoft.com/office/drawing/2014/main" id="{00000000-0008-0000-0200-000037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2" name="TextBox 311">
          <a:extLst>
            <a:ext uri="{FF2B5EF4-FFF2-40B4-BE49-F238E27FC236}">
              <a16:creationId xmlns:a16="http://schemas.microsoft.com/office/drawing/2014/main" id="{00000000-0008-0000-0200-000038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3" name="TextBox 312">
          <a:extLst>
            <a:ext uri="{FF2B5EF4-FFF2-40B4-BE49-F238E27FC236}">
              <a16:creationId xmlns:a16="http://schemas.microsoft.com/office/drawing/2014/main" id="{00000000-0008-0000-0200-000039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4" name="TextBox 313">
          <a:extLst>
            <a:ext uri="{FF2B5EF4-FFF2-40B4-BE49-F238E27FC236}">
              <a16:creationId xmlns:a16="http://schemas.microsoft.com/office/drawing/2014/main" id="{00000000-0008-0000-0200-00003A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5" name="TextBox 314">
          <a:extLst>
            <a:ext uri="{FF2B5EF4-FFF2-40B4-BE49-F238E27FC236}">
              <a16:creationId xmlns:a16="http://schemas.microsoft.com/office/drawing/2014/main" id="{00000000-0008-0000-0200-00003B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6" name="TextBox 315">
          <a:extLst>
            <a:ext uri="{FF2B5EF4-FFF2-40B4-BE49-F238E27FC236}">
              <a16:creationId xmlns:a16="http://schemas.microsoft.com/office/drawing/2014/main" id="{00000000-0008-0000-0200-00003C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7" name="TextBox 316">
          <a:extLst>
            <a:ext uri="{FF2B5EF4-FFF2-40B4-BE49-F238E27FC236}">
              <a16:creationId xmlns:a16="http://schemas.microsoft.com/office/drawing/2014/main" id="{00000000-0008-0000-0200-00003D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8" name="TextBox 317">
          <a:extLst>
            <a:ext uri="{FF2B5EF4-FFF2-40B4-BE49-F238E27FC236}">
              <a16:creationId xmlns:a16="http://schemas.microsoft.com/office/drawing/2014/main" id="{00000000-0008-0000-0200-00003E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19" name="TextBox 318">
          <a:extLst>
            <a:ext uri="{FF2B5EF4-FFF2-40B4-BE49-F238E27FC236}">
              <a16:creationId xmlns:a16="http://schemas.microsoft.com/office/drawing/2014/main" id="{00000000-0008-0000-0200-00003F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20" name="TextBox 319">
          <a:extLst>
            <a:ext uri="{FF2B5EF4-FFF2-40B4-BE49-F238E27FC236}">
              <a16:creationId xmlns:a16="http://schemas.microsoft.com/office/drawing/2014/main" id="{00000000-0008-0000-0200-000040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11</xdr:col>
      <xdr:colOff>0</xdr:colOff>
      <xdr:row>2381</xdr:row>
      <xdr:rowOff>0</xdr:rowOff>
    </xdr:from>
    <xdr:ext cx="184731" cy="264560"/>
    <xdr:sp macro="" textlink="">
      <xdr:nvSpPr>
        <xdr:cNvPr id="321" name="TextBox 320">
          <a:extLst>
            <a:ext uri="{FF2B5EF4-FFF2-40B4-BE49-F238E27FC236}">
              <a16:creationId xmlns:a16="http://schemas.microsoft.com/office/drawing/2014/main" id="{00000000-0008-0000-0200-000041010000}"/>
            </a:ext>
          </a:extLst>
        </xdr:cNvPr>
        <xdr:cNvSpPr txBox="1"/>
      </xdr:nvSpPr>
      <xdr:spPr>
        <a:xfrm>
          <a:off x="15706725" y="354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ON\C\LEVENT\derince\Teklif.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fs.ru\Public\Carneye\Op%20Review%20Schedul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idbcd-wg1\USER\SETSUBI\ME-2&#31309;&#31639;\01&#31309;&#31639;&#12503;&#12525;&#12472;&#12455;&#12463;&#12488;\&#20013;&#22269;\(2004.12)ACW%20PJ(&#12381;&#12398;2&#65289;\pulau%20final\WINDOWS\Desktop\New%20Folder\Qo-158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event\levent%202004\LEVENT\derince\Teklif.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May%2004\Shift%20II\08%20May%2004\4eld0107_4_188818\Source\luggage\4cld002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ARYAP5\Gerceklesen_Hakedis\LEVENT\derince\Teklif.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event\c\LEVENT\ANAIS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w-tu04-s-hbs01\hbs%20sales%20data\WINDOWS\TEMP\PLBYL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LANLAMA\C\LEVENT\ANALIZ97\ANAIST97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s-boes\Departments\Documents%20and%20Settings\chathura\My%20Documents\Palm%20District%20Cooling%20Documents\BOQ\TOWER\ITP38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fs.ru\Public\WINDOWS\TEMP\AOP%20Templates%20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dle.int/shared/team_n/16172/04/CR3%20Cove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spb\L0_2009\1477.3%20Verkhnebakansky%20Cement%20Plant\Budget%20for%20CONTRACT\X1_indirect_rev18_full_1477.3%20Verkhnebakansky%20Cement%20Pla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s-msk\tender\T04-OFFERS\T-2007\T07.07-%20MEGA%20OMSK\WORKS\Ahmet\BOQ_TZ.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ON\C\ulas\Bilge'den%20gelenler\Copy%20of%20Bilge\koop\HakedisNo.1d.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ADA%20Proje/Raporlar/2003/01%20-%20Rapor%20-%20Ocak.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w-tu04-s-hbs01\hbs%20sales%20data\Carneye\Op%20Review%20Schedul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event\levent\LEVENT\Camlik\KESC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k01nt27\data\Documents%20and%20Settings\E183936\Local%20Settings\Temporary%20Internet%20Files\OLK5C\WINDOWS\TEMP\AOP%20Templates%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w-tu04-s-hbs01\hbs%20sales%20data\WINDOWS\Temporary%20Internet%20Files\OLK3011\PLBYL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304%20Sochi%20(2010.03.10-2010.xx.xx)\0501%20Budget\2-Budget\02.indirect\02.Teklif\X1_rev4_indirect_Rev0_1522%20Sochi%20Police%20Center%2013.01.2010%20csi%20codes%20added%20no%20link-M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fs.ru\Public\Documents%20and%20Settings\All%20Users\Documents\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tu04-s-hbs01\hbs%20sales%20data\WINDOWS\TEMP\AOP%20Templates%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idbcd-wg1\USER\SETSUBI\ME-2&#31309;&#31639;\01&#31309;&#31639;&#12503;&#12525;&#12472;&#12455;&#12463;&#12488;\&#20013;&#22269;\(2004.12)ACW%20PJ(&#12381;&#12398;2&#65289;\pulau%20final\WINDOWS\Desktop\New%20Folder\Qo-158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oyakfas\soyakfile\Belgelerim\Bo&#287;azk&#246;y\T&#252;pra&#351;\BOTAS\BOTASLNG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DATA\DataFile\O\DB9604\RevMay97\SHOPLIST.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ADA%20Proje/Raporlar/2003/Rapor%2008%20-%20Agustos%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ilgiislem\bilgi%20islem\netbul\den\CPI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AJ"/>
      <sheetName val="BLOK-KEŞİF"/>
      <sheetName val="TESİSAT"/>
      <sheetName val="ELKTRİK.1"/>
      <sheetName val="analiz"/>
      <sheetName val="rayiç"/>
      <sheetName val="İCMAL"/>
      <sheetName val="FİZ"/>
      <sheetName val="KAR-ZARAR"/>
      <sheetName val="NAKİT DEĞERLENDİRME"/>
      <sheetName val="BF"/>
      <sheetName val="BF-EK (ATTIRILMIŞ)"/>
      <sheetName val="KEŞİF"/>
      <sheetName val="KEŞİF(ARTTIRILMIŞ)"/>
      <sheetName val="KEŞİF-EK"/>
      <sheetName val="KEŞİF-fiz"/>
      <sheetName val="KEŞİF-fiz (2)"/>
      <sheetName val="KEŞİF-fiz (3)"/>
      <sheetName val="katsayılar"/>
      <sheetName val="MAHAL LİSTESİ"/>
      <sheetName val="KİR-KAR"/>
      <sheetName val="KİR-KAR (2)"/>
      <sheetName val="ÖDEME-36-kredisiz"/>
      <sheetName val="ÖDEME-42-kredisiz"/>
      <sheetName val="ÖDEME-36-kredili"/>
      <sheetName val="ÖDEME-36-kredili (2)"/>
      <sheetName val="ÖDEME-36-kredili (3)"/>
      <sheetName val="ELKTRİK_1"/>
      <sheetName val="NAKİT_DEĞERLENDİRME"/>
      <sheetName val="BF-EK_(ATTIRILMIŞ)"/>
      <sheetName val="KEŞİF-fiz_(2)"/>
      <sheetName val="KEŞİF-fiz_(3)"/>
      <sheetName val="MAHAL_LİSTESİ"/>
      <sheetName val="KİR-KAR_(2)"/>
      <sheetName val="ÖDEME-36-kredili_(2)"/>
      <sheetName val="ÖDEME-36-kredili_(3)"/>
      <sheetName val="BLOK_KEŞİF"/>
      <sheetName val="eritme"/>
      <sheetName val="LİSTE_FİYATLARI"/>
      <sheetName val="metin"/>
      <sheetName val="demir"/>
      <sheetName val="irsaliye_tesbit4-5"/>
      <sheetName val="WEBER_MARKEM_FİYATLAR"/>
      <sheetName val="BUTÇE ÖZET"/>
      <sheetName val="PROJE MUKAYESE"/>
      <sheetName val="İCMAL BÜTÇE"/>
      <sheetName val="GERÇEKLEŞEN BÜTÇE "/>
      <sheetName val="GERÇEKLEŞEN BÜTÇE"/>
      <sheetName val="HEDEF BÜTÇE"/>
      <sheetName val="TT-İCMAL"/>
      <sheetName val="A09 PEYZAJ TT-EK1 "/>
      <sheetName val="A01 TOPRAK İŞLERİ"/>
      <sheetName val="A01 İNKLINOMETRE"/>
      <sheetName val="A02 OZBEK_AS"/>
      <sheetName val="A02 OZBEK_ADI"/>
      <sheetName val="A02  OZBEK_ADA DISI"/>
      <sheetName val="A03 KABA YAPI"/>
      <sheetName val="A04 TUGRA_AS"/>
      <sheetName val="A04 TUGRA_ADI"/>
      <sheetName val="A04 İnce İşler Keşif"/>
      <sheetName val="A04 P-LINE"/>
      <sheetName val="A04 KAPLAMA"/>
      <sheetName val="A04 SOSYAL TESİSLER"/>
      <sheetName val="A04 SERAMİK"/>
      <sheetName val="A04 MERMER KEŞİF"/>
      <sheetName val="MERMER METRAJ"/>
      <sheetName val="A04 ALÜMİNYUM"/>
      <sheetName val="A04 ÇELİK KAPI"/>
      <sheetName val="A04 İÇ KAPI"/>
      <sheetName val="A04 SAC KAPI"/>
      <sheetName val="A04 SAC KAPI METRAJ"/>
      <sheetName val="A04 PVC"/>
      <sheetName val="PVC METRAJI"/>
      <sheetName val="A04 MOBİLYA"/>
      <sheetName val="A04 VİTRİFİYE"/>
      <sheetName val="A-B"/>
      <sheetName val="C-D"/>
      <sheetName val="A1"/>
      <sheetName val="B1"/>
      <sheetName val="E"/>
      <sheetName val="A05 CEPHE"/>
      <sheetName val="A05 DIŞ KABA SIVA"/>
      <sheetName val="A03-04-06 ÇATI "/>
      <sheetName val="A06 PLINE"/>
      <sheetName val="A07 MEK_EROGLU"/>
      <sheetName val="A07 MEK AS"/>
      <sheetName val="YANGIN_AS"/>
      <sheetName val="SIHHİ TESİSAT_AS"/>
      <sheetName val="ISITMA_AS"/>
      <sheetName val="HAVALANDIRMA_AS"/>
      <sheetName val="DOĞALGAZ_AS"/>
      <sheetName val="KLİMA TESİSATI_AS"/>
      <sheetName val="TEST, AYAR, İŞL_AS"/>
      <sheetName val="A07 MEK ADI"/>
      <sheetName val="YANGIN_ADI"/>
      <sheetName val="SIHHİ TESİSAT_ADI"/>
      <sheetName val="ISITMA_ADI"/>
      <sheetName val="HAVALANDIRMA_ADI"/>
      <sheetName val="DOĞALGAZ_ADI"/>
      <sheetName val="KLİMA TESİSATI_ADI"/>
      <sheetName val="TEST, AYAR, İŞL_ADI"/>
      <sheetName val="A08 ELK_EROĞLU"/>
      <sheetName val="A08 AS. AS"/>
      <sheetName val="A08 AS.ADI"/>
      <sheetName val="A08 ELK_AS"/>
      <sheetName val="2 BLOK İCMAL-AS"/>
      <sheetName val=" BL ORTAK ALANLAR-AS"/>
      <sheetName val="BL DAİRE İÇLER-AS"/>
      <sheetName val="3 SOSYAL ALAN GENEL İCMAL-AS"/>
      <sheetName val="HİDROFOR ODASI İCMAL-AS"/>
      <sheetName val="HİDROFOR ODASI-AS"/>
      <sheetName val="SİTE YÖNETİM İCMAL-AS"/>
      <sheetName val="SİTE YÖNETİM-AS"/>
      <sheetName val="SOSYAL TESİS SPOR İCMAL-AS"/>
      <sheetName val="SOSYAL TESİS SPOR-AS"/>
      <sheetName val="SOSYAL TESİS CAFE İCMAL-AS"/>
      <sheetName val="SOSYAL TESİS CAFE-AS"/>
      <sheetName val="GÜVENLİK VE SÜS HAVUZU İCMAL-AS"/>
      <sheetName val="GÜVENLİK VE SÜS HAVUZU"/>
      <sheetName val="4 İCMAL ALTYAPI-AS"/>
      <sheetName val="ALTYAPI-AS"/>
      <sheetName val="A08 ELK_ADI "/>
      <sheetName val="2 BLOK İCMAL-ADI"/>
      <sheetName val=" BL ORTAK ALANLAR-ADI"/>
      <sheetName val="BL DAİRE İÇLERİ-ADI"/>
      <sheetName val="3 SOSYAL ALAN GENEL İCMAL-ADI"/>
      <sheetName val="HİDROFOR ODASI İCMAL-ADI"/>
      <sheetName val="HİDROFOR ODASI-ADI"/>
      <sheetName val="SİTE YÖNETİM İCMAL-ADI"/>
      <sheetName val="SİTE YÖNETİM-ADI"/>
      <sheetName val="SOSYAL TESİS SPOR İCMAL-ADI"/>
      <sheetName val="SOSYAL TESİS SPOR-ADI"/>
      <sheetName val="SOSYAL TESİS CAFE İCMAL-ADI"/>
      <sheetName val="SOSYAL TESİS CAFE-ADI"/>
      <sheetName val="GÜVENLİK VE SÜS HAV-İCMAL-ADI"/>
      <sheetName val="GÜVENLİK VE SÜS HAVUZU-ADI"/>
      <sheetName val="4 İCMAL ALTYAPI-ADI"/>
      <sheetName val="ALTYAPI-ADI"/>
      <sheetName val="A10 ŞANTİYE GELEN GİDER"/>
      <sheetName val="GÜVENLİK KLÜBELERİ"/>
      <sheetName val="FATURA"/>
      <sheetName val="ELKTRİK_11"/>
      <sheetName val="NAKİT_DEĞERLENDİRME1"/>
      <sheetName val="BF-EK_(ATTIRILMIŞ)1"/>
      <sheetName val="KEŞİF-fiz_(2)1"/>
      <sheetName val="KEŞİF-fiz_(3)1"/>
      <sheetName val="MAHAL_LİSTESİ1"/>
      <sheetName val="KİR-KAR_(2)1"/>
      <sheetName val="ÖDEME-36-kredili_(2)1"/>
      <sheetName val="ÖDEME-36-kredili_(3)1"/>
      <sheetName val="Teklif.2"/>
      <sheetName val="Faturanızı Özelleştirin"/>
      <sheetName val="BILGI GIR"/>
      <sheetName val="BLOK-KE??F"/>
      <sheetName val="TES?SAT"/>
      <sheetName val="?CMAL"/>
      <sheetName val="katsay?lar"/>
      <sheetName val="boq"/>
      <sheetName val="(c)YOSİ"/>
      <sheetName val="Teklif.2.xls"/>
      <sheetName val="Sheet1"/>
      <sheetName val="Kesif_Ozeti"/>
      <sheetName val="#BAŞV"/>
      <sheetName val="imalat iç sayfa"/>
      <sheetName val="TABLO-3"/>
      <sheetName val="ELKTRİK_12"/>
      <sheetName val="NAKİT_DEĞERLENDİRME2"/>
      <sheetName val="BF-EK_(ATTIRILMIŞ)2"/>
      <sheetName val="KEŞİF-fiz_(2)2"/>
      <sheetName val="KEŞİF-fiz_(3)2"/>
      <sheetName val="MAHAL_LİSTESİ2"/>
      <sheetName val="KİR-KAR_(2)2"/>
      <sheetName val="ÖDEME-36-kredili_(2)2"/>
      <sheetName val="ÖDEME-36-kredili_(3)2"/>
      <sheetName val="Faturanızı_Özelleştirin"/>
      <sheetName val="BILGI_GIR"/>
      <sheetName val="BUTÇE_ÖZET"/>
      <sheetName val="PROJE_MUKAYESE"/>
      <sheetName val="İCMAL_BÜTÇE"/>
      <sheetName val="GERÇEKLEŞEN_BÜTÇE_"/>
      <sheetName val="GERÇEKLEŞEN_BÜTÇE"/>
      <sheetName val="HEDEF_BÜTÇE"/>
      <sheetName val="A09_PEYZAJ_TT-EK1_"/>
      <sheetName val="A01_TOPRAK_İŞLERİ"/>
      <sheetName val="A01_İNKLINOMETRE"/>
      <sheetName val="A02_OZBEK_AS"/>
      <sheetName val="A02_OZBEK_ADI"/>
      <sheetName val="A02__OZBEK_ADA_DISI"/>
      <sheetName val="A03_KABA_YAPI"/>
      <sheetName val="A04_TUGRA_AS"/>
      <sheetName val="A04_TUGRA_ADI"/>
      <sheetName val="A04_İnce_İşler_Keşif"/>
      <sheetName val="A04_P-LINE"/>
      <sheetName val="A04_KAPLAMA"/>
      <sheetName val="A04_SOSYAL_TESİSLER"/>
      <sheetName val="A04_SERAMİK"/>
      <sheetName val="A04_MERMER_KEŞİF"/>
      <sheetName val="MERMER_METRAJ"/>
      <sheetName val="A04_ALÜMİNYUM"/>
      <sheetName val="A04_ÇELİK_KAPI"/>
      <sheetName val="A04_İÇ_KAPI"/>
      <sheetName val="A04_SAC_KAPI"/>
      <sheetName val="A04_SAC_KAPI_METRAJ"/>
      <sheetName val="A04_PVC"/>
      <sheetName val="PVC_METRAJI"/>
      <sheetName val="A04_MOBİLYA"/>
      <sheetName val="A04_VİTRİFİYE"/>
      <sheetName val="A05_CEPHE"/>
      <sheetName val="A05_DIŞ_KABA_SIVA"/>
      <sheetName val="A03-04-06_ÇATI_"/>
      <sheetName val="A06_PLINE"/>
      <sheetName val="A07_MEK_EROGLU"/>
      <sheetName val="A07_MEK_AS"/>
      <sheetName val="SIHHİ_TESİSAT_AS"/>
      <sheetName val="KLİMA_TESİSATI_AS"/>
      <sheetName val="TEST,_AYAR,_İŞL_AS"/>
      <sheetName val="A07_MEK_ADI"/>
      <sheetName val="SIHHİ_TESİSAT_ADI"/>
      <sheetName val="KLİMA_TESİSATI_ADI"/>
      <sheetName val="TEST,_AYAR,_İŞL_ADI"/>
      <sheetName val="A08_ELK_EROĞLU"/>
      <sheetName val="A08_AS__AS"/>
      <sheetName val="A08_AS_ADI"/>
      <sheetName val="A08_ELK_AS"/>
      <sheetName val="2_BLOK_İCMAL-AS"/>
      <sheetName val="_BL_ORTAK_ALANLAR-AS"/>
      <sheetName val="BL_DAİRE_İÇLER-AS"/>
      <sheetName val="3_SOSYAL_ALAN_GENEL_İCMAL-AS"/>
      <sheetName val="HİDROFOR_ODASI_İCMAL-AS"/>
      <sheetName val="HİDROFOR_ODASI-AS"/>
      <sheetName val="SİTE_YÖNETİM_İCMAL-AS"/>
      <sheetName val="SİTE_YÖNETİM-AS"/>
      <sheetName val="SOSYAL_TESİS_SPOR_İCMAL-AS"/>
      <sheetName val="SOSYAL_TESİS_SPOR-AS"/>
      <sheetName val="SOSYAL_TESİS_CAFE_İCMAL-AS"/>
      <sheetName val="SOSYAL_TESİS_CAFE-AS"/>
      <sheetName val="GÜVENLİK_VE_SÜS_HAVUZU_İCMAL-AS"/>
      <sheetName val="GÜVENLİK_VE_SÜS_HAVUZU"/>
      <sheetName val="4_İCMAL_ALTYAPI-AS"/>
      <sheetName val="A08_ELK_ADI_"/>
      <sheetName val="2_BLOK_İCMAL-ADI"/>
      <sheetName val="_BL_ORTAK_ALANLAR-ADI"/>
      <sheetName val="BL_DAİRE_İÇLERİ-ADI"/>
      <sheetName val="3_SOSYAL_ALAN_GENEL_İCMAL-ADI"/>
      <sheetName val="HİDROFOR_ODASI_İCMAL-ADI"/>
      <sheetName val="HİDROFOR_ODASI-ADI"/>
      <sheetName val="SİTE_YÖNETİM_İCMAL-ADI"/>
      <sheetName val="SİTE_YÖNETİM-ADI"/>
      <sheetName val="SOSYAL_TESİS_SPOR_İCMAL-ADI"/>
      <sheetName val="SOSYAL_TESİS_SPOR-ADI"/>
      <sheetName val="SOSYAL_TESİS_CAFE_İCMAL-ADI"/>
      <sheetName val="SOSYAL_TESİS_CAFE-ADI"/>
      <sheetName val="GÜVENLİK_VE_SÜS_HAV-İCMAL-ADI"/>
      <sheetName val="GÜVENLİK_VE_SÜS_HAVUZU-ADI"/>
      <sheetName val="4_İCMAL_ALTYAPI-ADI"/>
      <sheetName val="A10_ŞANTİYE_GELEN_GİDER"/>
      <sheetName val="GÜVENLİK_KLÜBELERİ"/>
      <sheetName val="Teklif_2"/>
      <sheetName val="Teklif_2_xls"/>
      <sheetName val="imalat_iç_sayfa"/>
      <sheetName val="BLOK-KE__F"/>
      <sheetName val="TES_SAT"/>
      <sheetName val="_CMAL"/>
      <sheetName val="katsay_lar"/>
      <sheetName val="Veri Tabanı"/>
      <sheetName val=""/>
      <sheetName val="4 -Механика"/>
      <sheetName val="Общий итог"/>
      <sheetName val="Cash2"/>
      <sheetName val="Z"/>
      <sheetName val="1"/>
      <sheetName val="16"/>
      <sheetName val="50"/>
      <sheetName val="HKED.KEŞFİ İmalat"/>
      <sheetName val="YEŞİL DEFTER-İmalat"/>
      <sheetName val="KALIP"/>
      <sheetName val="Demir Fiyat Farkı KD"/>
      <sheetName val="Sayfa2"/>
      <sheetName val="Finansal tamamlanma Eğrisi"/>
      <sheetName val="ELKTRİK_13"/>
      <sheetName val="NAKİT_DEĞERLENDİRME3"/>
      <sheetName val="BF-EK_(ATTIRILMIŞ)3"/>
      <sheetName val="KEŞİF-fiz_(2)3"/>
      <sheetName val="KEŞİF-fiz_(3)3"/>
      <sheetName val="MAHAL_LİSTESİ3"/>
      <sheetName val="KİR-KAR_(2)3"/>
      <sheetName val="ÖDEME-36-kredili_(2)3"/>
      <sheetName val="ÖDEME-36-kredili_(3)3"/>
      <sheetName val="Faturanızı_Özelleştirin1"/>
      <sheetName val="BILGI_GIR1"/>
      <sheetName val="BUTÇE_ÖZET1"/>
      <sheetName val="PROJE_MUKAYESE1"/>
      <sheetName val="İCMAL_BÜTÇE1"/>
      <sheetName val="GERÇEKLEŞEN_BÜTÇE_1"/>
      <sheetName val="GERÇEKLEŞEN_BÜTÇE1"/>
      <sheetName val="HEDEF_BÜTÇE1"/>
      <sheetName val="A09_PEYZAJ_TT-EK1_1"/>
      <sheetName val="A01_TOPRAK_İŞLERİ1"/>
      <sheetName val="A01_İNKLINOMETRE1"/>
      <sheetName val="A02_OZBEK_AS1"/>
      <sheetName val="A02_OZBEK_ADI1"/>
      <sheetName val="A02__OZBEK_ADA_DISI1"/>
      <sheetName val="A03_KABA_YAPI1"/>
      <sheetName val="A04_TUGRA_AS1"/>
      <sheetName val="A04_TUGRA_ADI1"/>
      <sheetName val="A04_İnce_İşler_Keşif1"/>
      <sheetName val="A04_P-LINE1"/>
      <sheetName val="A04_KAPLAMA1"/>
      <sheetName val="A04_SOSYAL_TESİSLER1"/>
      <sheetName val="A04_SERAMİK1"/>
      <sheetName val="A04_MERMER_KEŞİF1"/>
      <sheetName val="MERMER_METRAJ1"/>
      <sheetName val="A04_ALÜMİNYUM1"/>
      <sheetName val="A04_ÇELİK_KAPI1"/>
      <sheetName val="A04_İÇ_KAPI1"/>
      <sheetName val="A04_SAC_KAPI1"/>
      <sheetName val="A04_SAC_KAPI_METRAJ1"/>
      <sheetName val="A04_PVC1"/>
      <sheetName val="PVC_METRAJI1"/>
      <sheetName val="A04_MOBİLYA1"/>
      <sheetName val="A04_VİTRİFİYE1"/>
      <sheetName val="A05_CEPHE1"/>
      <sheetName val="A05_DIŞ_KABA_SIVA1"/>
      <sheetName val="A03-04-06_ÇATI_1"/>
      <sheetName val="A06_PLINE1"/>
      <sheetName val="A07_MEK_EROGLU1"/>
      <sheetName val="A07_MEK_AS1"/>
      <sheetName val="SIHHİ_TESİSAT_AS1"/>
      <sheetName val="KLİMA_TESİSATI_AS1"/>
      <sheetName val="TEST,_AYAR,_İŞL_AS1"/>
      <sheetName val="A07_MEK_ADI1"/>
      <sheetName val="SIHHİ_TESİSAT_ADI1"/>
      <sheetName val="KLİMA_TESİSATI_ADI1"/>
      <sheetName val="TEST,_AYAR,_İŞL_ADI1"/>
      <sheetName val="A08_ELK_EROĞLU1"/>
      <sheetName val="A08_AS__AS1"/>
      <sheetName val="A08_AS_ADI1"/>
      <sheetName val="A08_ELK_AS1"/>
      <sheetName val="2_BLOK_İCMAL-AS1"/>
      <sheetName val="_BL_ORTAK_ALANLAR-AS1"/>
      <sheetName val="BL_DAİRE_İÇLER-AS1"/>
      <sheetName val="3_SOSYAL_ALAN_GENEL_İCMAL-AS1"/>
      <sheetName val="HİDROFOR_ODASI_İCMAL-AS1"/>
      <sheetName val="HİDROFOR_ODASI-AS1"/>
      <sheetName val="SİTE_YÖNETİM_İCMAL-AS1"/>
      <sheetName val="SİTE_YÖNETİM-AS1"/>
      <sheetName val="SOSYAL_TESİS_SPOR_İCMAL-AS1"/>
      <sheetName val="SOSYAL_TESİS_SPOR-AS1"/>
      <sheetName val="SOSYAL_TESİS_CAFE_İCMAL-AS1"/>
      <sheetName val="SOSYAL_TESİS_CAFE-AS1"/>
      <sheetName val="GÜVENLİK_VE_SÜS_HAVUZU_İCMAL-A1"/>
      <sheetName val="GÜVENLİK_VE_SÜS_HAVUZU1"/>
      <sheetName val="4_İCMAL_ALTYAPI-AS1"/>
      <sheetName val="A08_ELK_ADI_1"/>
      <sheetName val="2_BLOK_İCMAL-ADI1"/>
      <sheetName val="_BL_ORTAK_ALANLAR-ADI1"/>
      <sheetName val="BL_DAİRE_İÇLERİ-ADI1"/>
      <sheetName val="3_SOSYAL_ALAN_GENEL_İCMAL-ADI1"/>
      <sheetName val="HİDROFOR_ODASI_İCMAL-ADI1"/>
      <sheetName val="HİDROFOR_ODASI-ADI1"/>
      <sheetName val="SİTE_YÖNETİM_İCMAL-ADI1"/>
      <sheetName val="SİTE_YÖNETİM-ADI1"/>
      <sheetName val="SOSYAL_TESİS_SPOR_İCMAL-ADI1"/>
      <sheetName val="SOSYAL_TESİS_SPOR-ADI1"/>
      <sheetName val="SOSYAL_TESİS_CAFE_İCMAL-ADI1"/>
      <sheetName val="SOSYAL_TESİS_CAFE-ADI1"/>
      <sheetName val="GÜVENLİK_VE_SÜS_HAV-İCMAL-ADI1"/>
      <sheetName val="GÜVENLİK_VE_SÜS_HAVUZU-ADI1"/>
      <sheetName val="4_İCMAL_ALTYAPI-ADI1"/>
      <sheetName val="A10_ŞANTİYE_GELEN_GİDER1"/>
      <sheetName val="GÜVENLİK_KLÜBELERİ1"/>
      <sheetName val="Teklif_21"/>
      <sheetName val="Teklif_2_xls1"/>
      <sheetName val="4_-Механика"/>
      <sheetName val="imalat_iç_sayfa1"/>
      <sheetName val="Veri_Tabanı"/>
      <sheetName val="HKED_KEŞFİ_İmalat"/>
      <sheetName val="YEŞİL_DEFTER-İmalat"/>
      <sheetName val="Finansal_tamamlanma_Eğrisi"/>
      <sheetName val="Demir_Fiyat_Farkı_KD"/>
      <sheetName val="LİSTS"/>
      <sheetName val="Y.D"/>
      <sheetName val="masraf yeri"/>
      <sheetName val="Y_D"/>
      <sheetName val="masraf_yeri"/>
      <sheetName val="TCMB"/>
      <sheetName val="FİRMALAR"/>
      <sheetName val="YK Nat. Gas (Off-site)"/>
      <sheetName val="B. Fiyatlar"/>
      <sheetName val="Veri"/>
      <sheetName val="VTR"/>
      <sheetName val="ELKTRİK_14"/>
      <sheetName val="NAKİT_DEĞERLENDİRME4"/>
      <sheetName val="BF-EK_(ATTIRILMIŞ)4"/>
      <sheetName val="KEŞİF-fiz_(2)4"/>
      <sheetName val="KEŞİF-fiz_(3)4"/>
      <sheetName val="MAHAL_LİSTESİ4"/>
      <sheetName val="KİR-KAR_(2)4"/>
      <sheetName val="ÖDEME-36-kredili_(2)4"/>
      <sheetName val="ÖDEME-36-kredili_(3)4"/>
      <sheetName val="Faturanızı_Özelleştirin2"/>
      <sheetName val="BILGI_GIR2"/>
      <sheetName val="Teklif_22"/>
      <sheetName val="BUTÇE_ÖZET2"/>
      <sheetName val="PROJE_MUKAYESE2"/>
      <sheetName val="İCMAL_BÜTÇE2"/>
      <sheetName val="GERÇEKLEŞEN_BÜTÇE_2"/>
      <sheetName val="GERÇEKLEŞEN_BÜTÇE2"/>
      <sheetName val="HEDEF_BÜTÇE2"/>
      <sheetName val="A09_PEYZAJ_TT-EK1_2"/>
      <sheetName val="A01_TOPRAK_İŞLERİ2"/>
      <sheetName val="A01_İNKLINOMETRE2"/>
      <sheetName val="A02_OZBEK_AS2"/>
      <sheetName val="A02_OZBEK_ADI2"/>
      <sheetName val="A02__OZBEK_ADA_DISI2"/>
      <sheetName val="A03_KABA_YAPI2"/>
      <sheetName val="A04_TUGRA_AS2"/>
      <sheetName val="A04_TUGRA_ADI2"/>
      <sheetName val="A04_İnce_İşler_Keşif2"/>
      <sheetName val="A04_P-LINE2"/>
      <sheetName val="A04_KAPLAMA2"/>
      <sheetName val="A04_SOSYAL_TESİSLER2"/>
      <sheetName val="A04_SERAMİK2"/>
      <sheetName val="A04_MERMER_KEŞİF2"/>
      <sheetName val="MERMER_METRAJ2"/>
      <sheetName val="A04_ALÜMİNYUM2"/>
      <sheetName val="A04_ÇELİK_KAPI2"/>
      <sheetName val="A04_İÇ_KAPI2"/>
      <sheetName val="A04_SAC_KAPI2"/>
      <sheetName val="A04_SAC_KAPI_METRAJ2"/>
      <sheetName val="A04_PVC2"/>
      <sheetName val="PVC_METRAJI2"/>
      <sheetName val="A04_MOBİLYA2"/>
      <sheetName val="A04_VİTRİFİYE2"/>
      <sheetName val="A05_CEPHE2"/>
      <sheetName val="A05_DIŞ_KABA_SIVA2"/>
      <sheetName val="A03-04-06_ÇATI_2"/>
      <sheetName val="A06_PLINE2"/>
      <sheetName val="A07_MEK_EROGLU2"/>
      <sheetName val="A07_MEK_AS2"/>
      <sheetName val="SIHHİ_TESİSAT_AS2"/>
      <sheetName val="KLİMA_TESİSATI_AS2"/>
      <sheetName val="TEST,_AYAR,_İŞL_AS2"/>
      <sheetName val="A07_MEK_ADI2"/>
      <sheetName val="SIHHİ_TESİSAT_ADI2"/>
      <sheetName val="KLİMA_TESİSATI_ADI2"/>
      <sheetName val="TEST,_AYAR,_İŞL_ADI2"/>
      <sheetName val="A08_ELK_EROĞLU2"/>
      <sheetName val="A08_AS__AS2"/>
      <sheetName val="A08_AS_ADI2"/>
      <sheetName val="A08_ELK_AS2"/>
      <sheetName val="2_BLOK_İCMAL-AS2"/>
      <sheetName val="_BL_ORTAK_ALANLAR-AS2"/>
      <sheetName val="BL_DAİRE_İÇLER-AS2"/>
      <sheetName val="3_SOSYAL_ALAN_GENEL_İCMAL-AS2"/>
      <sheetName val="HİDROFOR_ODASI_İCMAL-AS2"/>
      <sheetName val="HİDROFOR_ODASI-AS2"/>
      <sheetName val="SİTE_YÖNETİM_İCMAL-AS2"/>
      <sheetName val="SİTE_YÖNETİM-AS2"/>
      <sheetName val="SOSYAL_TESİS_SPOR_İCMAL-AS2"/>
      <sheetName val="SOSYAL_TESİS_SPOR-AS2"/>
      <sheetName val="SOSYAL_TESİS_CAFE_İCMAL-AS2"/>
      <sheetName val="SOSYAL_TESİS_CAFE-AS2"/>
      <sheetName val="GÜVENLİK_VE_SÜS_HAVUZU_İCMAL-A2"/>
      <sheetName val="GÜVENLİK_VE_SÜS_HAVUZU2"/>
      <sheetName val="4_İCMAL_ALTYAPI-AS2"/>
      <sheetName val="A08_ELK_ADI_2"/>
      <sheetName val="2_BLOK_İCMAL-ADI2"/>
      <sheetName val="_BL_ORTAK_ALANLAR-ADI2"/>
      <sheetName val="BL_DAİRE_İÇLERİ-ADI2"/>
      <sheetName val="3_SOSYAL_ALAN_GENEL_İCMAL-ADI2"/>
      <sheetName val="HİDROFOR_ODASI_İCMAL-ADI2"/>
      <sheetName val="HİDROFOR_ODASI-ADI2"/>
      <sheetName val="SİTE_YÖNETİM_İCMAL-ADI2"/>
      <sheetName val="SİTE_YÖNETİM-ADI2"/>
      <sheetName val="SOSYAL_TESİS_SPOR_İCMAL-ADI2"/>
      <sheetName val="SOSYAL_TESİS_SPOR-ADI2"/>
      <sheetName val="SOSYAL_TESİS_CAFE_İCMAL-ADI2"/>
      <sheetName val="SOSYAL_TESİS_CAFE-ADI2"/>
      <sheetName val="GÜVENLİK_VE_SÜS_HAV-İCMAL-ADI2"/>
      <sheetName val="GÜVENLİK_VE_SÜS_HAVUZU-ADI2"/>
      <sheetName val="4_İCMAL_ALTYAPI-ADI2"/>
      <sheetName val="A10_ŞANTİYE_GELEN_GİDER2"/>
      <sheetName val="GÜVENLİK_KLÜBELERİ2"/>
      <sheetName val="Teklif_2_xls2"/>
      <sheetName val="4_-Механика1"/>
      <sheetName val="imalat_iç_sayfa2"/>
      <sheetName val="Veri_Tabanı1"/>
      <sheetName val="HKED_KEŞFİ_İmalat1"/>
      <sheetName val="YEŞİL_DEFTER-İmalat1"/>
      <sheetName val="Y_D1"/>
      <sheetName val="Finansal_tamamlanma_Eğrisi1"/>
      <sheetName val="Demir_Fiyat_Farkı_KD1"/>
      <sheetName val="masraf_yeri1"/>
      <sheetName val="LOB"/>
      <sheetName val="ISITMA"/>
      <sheetName val="sal"/>
      <sheetName val="04.Özet"/>
      <sheetName val="rayıc"/>
      <sheetName val="pencere merkezi ys ab"/>
      <sheetName val="kule pencere merk"/>
      <sheetName val="Kur"/>
      <sheetName val="info "/>
      <sheetName val="13-İŞGÜCÜ.HİSTOGRAM'03"/>
      <sheetName val="DATA"/>
      <sheetName val="ELKTRİK_17"/>
      <sheetName val="NAKİT_DEĞERLENDİRME7"/>
      <sheetName val="BF-EK_(ATTIRILMIŞ)7"/>
      <sheetName val="KEŞİF-fiz_(2)7"/>
      <sheetName val="KEŞİF-fiz_(3)7"/>
      <sheetName val="MAHAL_LİSTESİ7"/>
      <sheetName val="KİR-KAR_(2)7"/>
      <sheetName val="ÖDEME-36-kredili_(2)7"/>
      <sheetName val="ÖDEME-36-kredili_(3)7"/>
      <sheetName val="Faturanızı_Özelleştirin5"/>
      <sheetName val="BILGI_GIR5"/>
      <sheetName val="Teklif_25"/>
      <sheetName val="BUTÇE_ÖZET5"/>
      <sheetName val="PROJE_MUKAYESE5"/>
      <sheetName val="İCMAL_BÜTÇE5"/>
      <sheetName val="GERÇEKLEŞEN_BÜTÇE_5"/>
      <sheetName val="GERÇEKLEŞEN_BÜTÇE5"/>
      <sheetName val="HEDEF_BÜTÇE5"/>
      <sheetName val="A09_PEYZAJ_TT-EK1_5"/>
      <sheetName val="A01_TOPRAK_İŞLERİ5"/>
      <sheetName val="A01_İNKLINOMETRE5"/>
      <sheetName val="A02_OZBEK_AS5"/>
      <sheetName val="A02_OZBEK_ADI5"/>
      <sheetName val="A02__OZBEK_ADA_DISI5"/>
      <sheetName val="A03_KABA_YAPI5"/>
      <sheetName val="A04_TUGRA_AS5"/>
      <sheetName val="A04_TUGRA_ADI5"/>
      <sheetName val="A04_İnce_İşler_Keşif5"/>
      <sheetName val="A04_P-LINE5"/>
      <sheetName val="A04_KAPLAMA5"/>
      <sheetName val="A04_SOSYAL_TESİSLER5"/>
      <sheetName val="A04_SERAMİK5"/>
      <sheetName val="A04_MERMER_KEŞİF5"/>
      <sheetName val="MERMER_METRAJ5"/>
      <sheetName val="A04_ALÜMİNYUM5"/>
      <sheetName val="A04_ÇELİK_KAPI5"/>
      <sheetName val="A04_İÇ_KAPI5"/>
      <sheetName val="A04_SAC_KAPI5"/>
      <sheetName val="A04_SAC_KAPI_METRAJ5"/>
      <sheetName val="A04_PVC5"/>
      <sheetName val="PVC_METRAJI5"/>
      <sheetName val="A04_MOBİLYA5"/>
      <sheetName val="A04_VİTRİFİYE5"/>
      <sheetName val="A05_CEPHE5"/>
      <sheetName val="A05_DIŞ_KABA_SIVA5"/>
      <sheetName val="A03-04-06_ÇATI_5"/>
      <sheetName val="A06_PLINE5"/>
      <sheetName val="A07_MEK_EROGLU5"/>
      <sheetName val="A07_MEK_AS5"/>
      <sheetName val="SIHHİ_TESİSAT_AS5"/>
      <sheetName val="KLİMA_TESİSATI_AS5"/>
      <sheetName val="TEST,_AYAR,_İŞL_AS5"/>
      <sheetName val="A07_MEK_ADI5"/>
      <sheetName val="SIHHİ_TESİSAT_ADI5"/>
      <sheetName val="KLİMA_TESİSATI_ADI5"/>
      <sheetName val="TEST,_AYAR,_İŞL_ADI5"/>
      <sheetName val="A08_ELK_EROĞLU5"/>
      <sheetName val="A08_AS__AS5"/>
      <sheetName val="A08_AS_ADI5"/>
      <sheetName val="A08_ELK_AS5"/>
      <sheetName val="2_BLOK_İCMAL-AS5"/>
      <sheetName val="_BL_ORTAK_ALANLAR-AS5"/>
      <sheetName val="BL_DAİRE_İÇLER-AS5"/>
      <sheetName val="3_SOSYAL_ALAN_GENEL_İCMAL-AS5"/>
      <sheetName val="HİDROFOR_ODASI_İCMAL-AS5"/>
      <sheetName val="HİDROFOR_ODASI-AS5"/>
      <sheetName val="SİTE_YÖNETİM_İCMAL-AS5"/>
      <sheetName val="SİTE_YÖNETİM-AS5"/>
      <sheetName val="SOSYAL_TESİS_SPOR_İCMAL-AS5"/>
      <sheetName val="SOSYAL_TESİS_SPOR-AS5"/>
      <sheetName val="SOSYAL_TESİS_CAFE_İCMAL-AS5"/>
      <sheetName val="SOSYAL_TESİS_CAFE-AS5"/>
      <sheetName val="GÜVENLİK_VE_SÜS_HAVUZU_İCMAL-A5"/>
      <sheetName val="GÜVENLİK_VE_SÜS_HAVUZU5"/>
      <sheetName val="4_İCMAL_ALTYAPI-AS5"/>
      <sheetName val="A08_ELK_ADI_5"/>
      <sheetName val="2_BLOK_İCMAL-ADI5"/>
      <sheetName val="_BL_ORTAK_ALANLAR-ADI5"/>
      <sheetName val="BL_DAİRE_İÇLERİ-ADI5"/>
      <sheetName val="3_SOSYAL_ALAN_GENEL_İCMAL-ADI5"/>
      <sheetName val="HİDROFOR_ODASI_İCMAL-ADI5"/>
      <sheetName val="HİDROFOR_ODASI-ADI5"/>
      <sheetName val="SİTE_YÖNETİM_İCMAL-ADI5"/>
      <sheetName val="SİTE_YÖNETİM-ADI5"/>
      <sheetName val="SOSYAL_TESİS_SPOR_İCMAL-ADI5"/>
      <sheetName val="SOSYAL_TESİS_SPOR-ADI5"/>
      <sheetName val="SOSYAL_TESİS_CAFE_İCMAL-ADI5"/>
      <sheetName val="SOSYAL_TESİS_CAFE-ADI5"/>
      <sheetName val="GÜVENLİK_VE_SÜS_HAV-İCMAL-ADI5"/>
      <sheetName val="GÜVENLİK_VE_SÜS_HAVUZU-ADI5"/>
      <sheetName val="4_İCMAL_ALTYAPI-ADI5"/>
      <sheetName val="A10_ŞANTİYE_GELEN_GİDER5"/>
      <sheetName val="GÜVENLİK_KLÜBELERİ5"/>
      <sheetName val="Teklif_2_xls5"/>
      <sheetName val="4_-Механика4"/>
      <sheetName val="imalat_iç_sayfa5"/>
      <sheetName val="Veri_Tabanı4"/>
      <sheetName val="HKED_KEŞFİ_İmalat4"/>
      <sheetName val="YEŞİL_DEFTER-İmalat4"/>
      <sheetName val="Y_D4"/>
      <sheetName val="Finansal_tamamlanma_Eğrisi4"/>
      <sheetName val="Demir_Fiyat_Farkı_KD4"/>
      <sheetName val="masraf_yeri4"/>
      <sheetName val="B__Fiyatlar2"/>
      <sheetName val="ELKTRİK_15"/>
      <sheetName val="NAKİT_DEĞERLENDİRME5"/>
      <sheetName val="BF-EK_(ATTIRILMIŞ)5"/>
      <sheetName val="KEŞİF-fiz_(2)5"/>
      <sheetName val="KEŞİF-fiz_(3)5"/>
      <sheetName val="MAHAL_LİSTESİ5"/>
      <sheetName val="KİR-KAR_(2)5"/>
      <sheetName val="ÖDEME-36-kredili_(2)5"/>
      <sheetName val="ÖDEME-36-kredili_(3)5"/>
      <sheetName val="Faturanızı_Özelleştirin3"/>
      <sheetName val="BILGI_GIR3"/>
      <sheetName val="Teklif_23"/>
      <sheetName val="BUTÇE_ÖZET3"/>
      <sheetName val="PROJE_MUKAYESE3"/>
      <sheetName val="İCMAL_BÜTÇE3"/>
      <sheetName val="GERÇEKLEŞEN_BÜTÇE_3"/>
      <sheetName val="GERÇEKLEŞEN_BÜTÇE3"/>
      <sheetName val="HEDEF_BÜTÇE3"/>
      <sheetName val="A09_PEYZAJ_TT-EK1_3"/>
      <sheetName val="A01_TOPRAK_İŞLERİ3"/>
      <sheetName val="A01_İNKLINOMETRE3"/>
      <sheetName val="A02_OZBEK_AS3"/>
      <sheetName val="A02_OZBEK_ADI3"/>
      <sheetName val="A02__OZBEK_ADA_DISI3"/>
      <sheetName val="A03_KABA_YAPI3"/>
      <sheetName val="A04_TUGRA_AS3"/>
      <sheetName val="A04_TUGRA_ADI3"/>
      <sheetName val="A04_İnce_İşler_Keşif3"/>
      <sheetName val="A04_P-LINE3"/>
      <sheetName val="A04_KAPLAMA3"/>
      <sheetName val="A04_SOSYAL_TESİSLER3"/>
      <sheetName val="A04_SERAMİK3"/>
      <sheetName val="A04_MERMER_KEŞİF3"/>
      <sheetName val="MERMER_METRAJ3"/>
      <sheetName val="A04_ALÜMİNYUM3"/>
      <sheetName val="A04_ÇELİK_KAPI3"/>
      <sheetName val="A04_İÇ_KAPI3"/>
      <sheetName val="A04_SAC_KAPI3"/>
      <sheetName val="A04_SAC_KAPI_METRAJ3"/>
      <sheetName val="A04_PVC3"/>
      <sheetName val="PVC_METRAJI3"/>
      <sheetName val="A04_MOBİLYA3"/>
      <sheetName val="A04_VİTRİFİYE3"/>
      <sheetName val="A05_CEPHE3"/>
      <sheetName val="A05_DIŞ_KABA_SIVA3"/>
      <sheetName val="A03-04-06_ÇATI_3"/>
      <sheetName val="A06_PLINE3"/>
      <sheetName val="A07_MEK_EROGLU3"/>
      <sheetName val="A07_MEK_AS3"/>
      <sheetName val="SIHHİ_TESİSAT_AS3"/>
      <sheetName val="KLİMA_TESİSATI_AS3"/>
      <sheetName val="TEST,_AYAR,_İŞL_AS3"/>
      <sheetName val="A07_MEK_ADI3"/>
      <sheetName val="SIHHİ_TESİSAT_ADI3"/>
      <sheetName val="KLİMA_TESİSATI_ADI3"/>
      <sheetName val="TEST,_AYAR,_İŞL_ADI3"/>
      <sheetName val="A08_ELK_EROĞLU3"/>
      <sheetName val="A08_AS__AS3"/>
      <sheetName val="A08_AS_ADI3"/>
      <sheetName val="A08_ELK_AS3"/>
      <sheetName val="2_BLOK_İCMAL-AS3"/>
      <sheetName val="_BL_ORTAK_ALANLAR-AS3"/>
      <sheetName val="BL_DAİRE_İÇLER-AS3"/>
      <sheetName val="3_SOSYAL_ALAN_GENEL_İCMAL-AS3"/>
      <sheetName val="HİDROFOR_ODASI_İCMAL-AS3"/>
      <sheetName val="HİDROFOR_ODASI-AS3"/>
      <sheetName val="SİTE_YÖNETİM_İCMAL-AS3"/>
      <sheetName val="SİTE_YÖNETİM-AS3"/>
      <sheetName val="SOSYAL_TESİS_SPOR_İCMAL-AS3"/>
      <sheetName val="SOSYAL_TESİS_SPOR-AS3"/>
      <sheetName val="SOSYAL_TESİS_CAFE_İCMAL-AS3"/>
      <sheetName val="SOSYAL_TESİS_CAFE-AS3"/>
      <sheetName val="GÜVENLİK_VE_SÜS_HAVUZU_İCMAL-A3"/>
      <sheetName val="GÜVENLİK_VE_SÜS_HAVUZU3"/>
      <sheetName val="4_İCMAL_ALTYAPI-AS3"/>
      <sheetName val="A08_ELK_ADI_3"/>
      <sheetName val="2_BLOK_İCMAL-ADI3"/>
      <sheetName val="_BL_ORTAK_ALANLAR-ADI3"/>
      <sheetName val="BL_DAİRE_İÇLERİ-ADI3"/>
      <sheetName val="3_SOSYAL_ALAN_GENEL_İCMAL-ADI3"/>
      <sheetName val="HİDROFOR_ODASI_İCMAL-ADI3"/>
      <sheetName val="HİDROFOR_ODASI-ADI3"/>
      <sheetName val="SİTE_YÖNETİM_İCMAL-ADI3"/>
      <sheetName val="SİTE_YÖNETİM-ADI3"/>
      <sheetName val="SOSYAL_TESİS_SPOR_İCMAL-ADI3"/>
      <sheetName val="SOSYAL_TESİS_SPOR-ADI3"/>
      <sheetName val="SOSYAL_TESİS_CAFE_İCMAL-ADI3"/>
      <sheetName val="SOSYAL_TESİS_CAFE-ADI3"/>
      <sheetName val="GÜVENLİK_VE_SÜS_HAV-İCMAL-ADI3"/>
      <sheetName val="GÜVENLİK_VE_SÜS_HAVUZU-ADI3"/>
      <sheetName val="4_İCMAL_ALTYAPI-ADI3"/>
      <sheetName val="A10_ŞANTİYE_GELEN_GİDER3"/>
      <sheetName val="GÜVENLİK_KLÜBELERİ3"/>
      <sheetName val="Teklif_2_xls3"/>
      <sheetName val="4_-Механика2"/>
      <sheetName val="imalat_iç_sayfa3"/>
      <sheetName val="Veri_Tabanı2"/>
      <sheetName val="HKED_KEŞFİ_İmalat2"/>
      <sheetName val="YEŞİL_DEFTER-İmalat2"/>
      <sheetName val="masraf_yeri2"/>
      <sheetName val="Finansal_tamamlanma_Eğrisi2"/>
      <sheetName val="Demir_Fiyat_Farkı_KD2"/>
      <sheetName val="Y_D2"/>
      <sheetName val="B__Fiyatlar"/>
      <sheetName val="ELKTRİK_16"/>
      <sheetName val="NAKİT_DEĞERLENDİRME6"/>
      <sheetName val="BF-EK_(ATTIRILMIŞ)6"/>
      <sheetName val="KEŞİF-fiz_(2)6"/>
      <sheetName val="KEŞİF-fiz_(3)6"/>
      <sheetName val="MAHAL_LİSTESİ6"/>
      <sheetName val="KİR-KAR_(2)6"/>
      <sheetName val="ÖDEME-36-kredili_(2)6"/>
      <sheetName val="ÖDEME-36-kredili_(3)6"/>
      <sheetName val="Faturanızı_Özelleştirin4"/>
      <sheetName val="BILGI_GIR4"/>
      <sheetName val="Teklif_24"/>
      <sheetName val="BUTÇE_ÖZET4"/>
      <sheetName val="PROJE_MUKAYESE4"/>
      <sheetName val="İCMAL_BÜTÇE4"/>
      <sheetName val="GERÇEKLEŞEN_BÜTÇE_4"/>
      <sheetName val="GERÇEKLEŞEN_BÜTÇE4"/>
      <sheetName val="HEDEF_BÜTÇE4"/>
      <sheetName val="A09_PEYZAJ_TT-EK1_4"/>
      <sheetName val="A01_TOPRAK_İŞLERİ4"/>
      <sheetName val="A01_İNKLINOMETRE4"/>
      <sheetName val="A02_OZBEK_AS4"/>
      <sheetName val="A02_OZBEK_ADI4"/>
      <sheetName val="A02__OZBEK_ADA_DISI4"/>
      <sheetName val="A03_KABA_YAPI4"/>
      <sheetName val="A04_TUGRA_AS4"/>
      <sheetName val="A04_TUGRA_ADI4"/>
      <sheetName val="A04_İnce_İşler_Keşif4"/>
      <sheetName val="A04_P-LINE4"/>
      <sheetName val="A04_KAPLAMA4"/>
      <sheetName val="A04_SOSYAL_TESİSLER4"/>
      <sheetName val="A04_SERAMİK4"/>
      <sheetName val="A04_MERMER_KEŞİF4"/>
      <sheetName val="MERMER_METRAJ4"/>
      <sheetName val="A04_ALÜMİNYUM4"/>
      <sheetName val="A04_ÇELİK_KAPI4"/>
      <sheetName val="A04_İÇ_KAPI4"/>
      <sheetName val="A04_SAC_KAPI4"/>
      <sheetName val="A04_SAC_KAPI_METRAJ4"/>
      <sheetName val="A04_PVC4"/>
      <sheetName val="PVC_METRAJI4"/>
      <sheetName val="A04_MOBİLYA4"/>
      <sheetName val="A04_VİTRİFİYE4"/>
      <sheetName val="A05_CEPHE4"/>
      <sheetName val="A05_DIŞ_KABA_SIVA4"/>
      <sheetName val="A03-04-06_ÇATI_4"/>
      <sheetName val="A06_PLINE4"/>
      <sheetName val="A07_MEK_EROGLU4"/>
      <sheetName val="A07_MEK_AS4"/>
      <sheetName val="SIHHİ_TESİSAT_AS4"/>
      <sheetName val="KLİMA_TESİSATI_AS4"/>
      <sheetName val="TEST,_AYAR,_İŞL_AS4"/>
      <sheetName val="A07_MEK_ADI4"/>
      <sheetName val="SIHHİ_TESİSAT_ADI4"/>
      <sheetName val="KLİMA_TESİSATI_ADI4"/>
      <sheetName val="TEST,_AYAR,_İŞL_ADI4"/>
      <sheetName val="A08_ELK_EROĞLU4"/>
      <sheetName val="A08_AS__AS4"/>
      <sheetName val="A08_AS_ADI4"/>
      <sheetName val="A08_ELK_AS4"/>
      <sheetName val="2_BLOK_İCMAL-AS4"/>
      <sheetName val="_BL_ORTAK_ALANLAR-AS4"/>
      <sheetName val="BL_DAİRE_İÇLER-AS4"/>
      <sheetName val="3_SOSYAL_ALAN_GENEL_İCMAL-AS4"/>
      <sheetName val="HİDROFOR_ODASI_İCMAL-AS4"/>
      <sheetName val="HİDROFOR_ODASI-AS4"/>
      <sheetName val="SİTE_YÖNETİM_İCMAL-AS4"/>
      <sheetName val="SİTE_YÖNETİM-AS4"/>
      <sheetName val="SOSYAL_TESİS_SPOR_İCMAL-AS4"/>
      <sheetName val="SOSYAL_TESİS_SPOR-AS4"/>
      <sheetName val="SOSYAL_TESİS_CAFE_İCMAL-AS4"/>
      <sheetName val="SOSYAL_TESİS_CAFE-AS4"/>
      <sheetName val="GÜVENLİK_VE_SÜS_HAVUZU_İCMAL-A4"/>
      <sheetName val="GÜVENLİK_VE_SÜS_HAVUZU4"/>
      <sheetName val="4_İCMAL_ALTYAPI-AS4"/>
      <sheetName val="A08_ELK_ADI_4"/>
      <sheetName val="2_BLOK_İCMAL-ADI4"/>
      <sheetName val="_BL_ORTAK_ALANLAR-ADI4"/>
      <sheetName val="BL_DAİRE_İÇLERİ-ADI4"/>
      <sheetName val="3_SOSYAL_ALAN_GENEL_İCMAL-ADI4"/>
      <sheetName val="HİDROFOR_ODASI_İCMAL-ADI4"/>
      <sheetName val="HİDROFOR_ODASI-ADI4"/>
      <sheetName val="SİTE_YÖNETİM_İCMAL-ADI4"/>
      <sheetName val="SİTE_YÖNETİM-ADI4"/>
      <sheetName val="SOSYAL_TESİS_SPOR_İCMAL-ADI4"/>
      <sheetName val="SOSYAL_TESİS_SPOR-ADI4"/>
      <sheetName val="SOSYAL_TESİS_CAFE_İCMAL-ADI4"/>
      <sheetName val="SOSYAL_TESİS_CAFE-ADI4"/>
      <sheetName val="GÜVENLİK_VE_SÜS_HAV-İCMAL-ADI4"/>
      <sheetName val="GÜVENLİK_VE_SÜS_HAVUZU-ADI4"/>
      <sheetName val="4_İCMAL_ALTYAPI-ADI4"/>
      <sheetName val="A10_ŞANTİYE_GELEN_GİDER4"/>
      <sheetName val="GÜVENLİK_KLÜBELERİ4"/>
      <sheetName val="Teklif_2_xls4"/>
      <sheetName val="4_-Механика3"/>
      <sheetName val="imalat_iç_sayfa4"/>
      <sheetName val="Veri_Tabanı3"/>
      <sheetName val="HKED_KEŞFİ_İmalat3"/>
      <sheetName val="YEŞİL_DEFTER-İmalat3"/>
      <sheetName val="masraf_yeri3"/>
      <sheetName val="Finansal_tamamlanma_Eğrisi3"/>
      <sheetName val="Demir_Fiyat_Farkı_KD3"/>
      <sheetName val="Y_D3"/>
      <sheetName val="B__Fiyatlar1"/>
      <sheetName val="ELKTRİK_18"/>
      <sheetName val="NAKİT_DEĞERLENDİRME8"/>
      <sheetName val="BF-EK_(ATTIRILMIŞ)8"/>
      <sheetName val="KEŞİF-fiz_(2)8"/>
      <sheetName val="KEŞİF-fiz_(3)8"/>
      <sheetName val="MAHAL_LİSTESİ8"/>
      <sheetName val="KİR-KAR_(2)8"/>
      <sheetName val="ÖDEME-36-kredili_(2)8"/>
      <sheetName val="ÖDEME-36-kredili_(3)8"/>
      <sheetName val="Faturanızı_Özelleştirin6"/>
      <sheetName val="BILGI_GIR6"/>
      <sheetName val="Teklif_26"/>
      <sheetName val="BUTÇE_ÖZET6"/>
      <sheetName val="PROJE_MUKAYESE6"/>
      <sheetName val="İCMAL_BÜTÇE6"/>
      <sheetName val="GERÇEKLEŞEN_BÜTÇE_6"/>
      <sheetName val="GERÇEKLEŞEN_BÜTÇE6"/>
      <sheetName val="HEDEF_BÜTÇE6"/>
      <sheetName val="A09_PEYZAJ_TT-EK1_6"/>
      <sheetName val="A01_TOPRAK_İŞLERİ6"/>
      <sheetName val="A01_İNKLINOMETRE6"/>
      <sheetName val="A02_OZBEK_AS6"/>
      <sheetName val="A02_OZBEK_ADI6"/>
      <sheetName val="A02__OZBEK_ADA_DISI6"/>
      <sheetName val="A03_KABA_YAPI6"/>
      <sheetName val="A04_TUGRA_AS6"/>
      <sheetName val="A04_TUGRA_ADI6"/>
      <sheetName val="A04_İnce_İşler_Keşif6"/>
      <sheetName val="A04_P-LINE6"/>
      <sheetName val="A04_KAPLAMA6"/>
      <sheetName val="A04_SOSYAL_TESİSLER6"/>
      <sheetName val="A04_SERAMİK6"/>
      <sheetName val="A04_MERMER_KEŞİF6"/>
      <sheetName val="MERMER_METRAJ6"/>
      <sheetName val="A04_ALÜMİNYUM6"/>
      <sheetName val="A04_ÇELİK_KAPI6"/>
      <sheetName val="A04_İÇ_KAPI6"/>
      <sheetName val="A04_SAC_KAPI6"/>
      <sheetName val="A04_SAC_KAPI_METRAJ6"/>
      <sheetName val="A04_PVC6"/>
      <sheetName val="PVC_METRAJI6"/>
      <sheetName val="A04_MOBİLYA6"/>
      <sheetName val="A04_VİTRİFİYE6"/>
      <sheetName val="A05_CEPHE6"/>
      <sheetName val="A05_DIŞ_KABA_SIVA6"/>
      <sheetName val="A03-04-06_ÇATI_6"/>
      <sheetName val="A06_PLINE6"/>
      <sheetName val="A07_MEK_EROGLU6"/>
      <sheetName val="A07_MEK_AS6"/>
      <sheetName val="SIHHİ_TESİSAT_AS6"/>
      <sheetName val="KLİMA_TESİSATI_AS6"/>
      <sheetName val="TEST,_AYAR,_İŞL_AS6"/>
      <sheetName val="A07_MEK_ADI6"/>
      <sheetName val="SIHHİ_TESİSAT_ADI6"/>
      <sheetName val="KLİMA_TESİSATI_ADI6"/>
      <sheetName val="TEST,_AYAR,_İŞL_ADI6"/>
      <sheetName val="A08_ELK_EROĞLU6"/>
      <sheetName val="A08_AS__AS6"/>
      <sheetName val="A08_AS_ADI6"/>
      <sheetName val="A08_ELK_AS6"/>
      <sheetName val="2_BLOK_İCMAL-AS6"/>
      <sheetName val="_BL_ORTAK_ALANLAR-AS6"/>
      <sheetName val="BL_DAİRE_İÇLER-AS6"/>
      <sheetName val="3_SOSYAL_ALAN_GENEL_İCMAL-AS6"/>
      <sheetName val="HİDROFOR_ODASI_İCMAL-AS6"/>
      <sheetName val="HİDROFOR_ODASI-AS6"/>
      <sheetName val="SİTE_YÖNETİM_İCMAL-AS6"/>
      <sheetName val="SİTE_YÖNETİM-AS6"/>
      <sheetName val="SOSYAL_TESİS_SPOR_İCMAL-AS6"/>
      <sheetName val="SOSYAL_TESİS_SPOR-AS6"/>
      <sheetName val="SOSYAL_TESİS_CAFE_İCMAL-AS6"/>
      <sheetName val="SOSYAL_TESİS_CAFE-AS6"/>
      <sheetName val="GÜVENLİK_VE_SÜS_HAVUZU_İCMAL-A6"/>
      <sheetName val="GÜVENLİK_VE_SÜS_HAVUZU6"/>
      <sheetName val="4_İCMAL_ALTYAPI-AS6"/>
      <sheetName val="A08_ELK_ADI_6"/>
      <sheetName val="2_BLOK_İCMAL-ADI6"/>
      <sheetName val="_BL_ORTAK_ALANLAR-ADI6"/>
      <sheetName val="BL_DAİRE_İÇLERİ-ADI6"/>
      <sheetName val="3_SOSYAL_ALAN_GENEL_İCMAL-ADI6"/>
      <sheetName val="HİDROFOR_ODASI_İCMAL-ADI6"/>
      <sheetName val="HİDROFOR_ODASI-ADI6"/>
      <sheetName val="SİTE_YÖNETİM_İCMAL-ADI6"/>
      <sheetName val="SİTE_YÖNETİM-ADI6"/>
      <sheetName val="SOSYAL_TESİS_SPOR_İCMAL-ADI6"/>
      <sheetName val="SOSYAL_TESİS_SPOR-ADI6"/>
      <sheetName val="SOSYAL_TESİS_CAFE_İCMAL-ADI6"/>
      <sheetName val="SOSYAL_TESİS_CAFE-ADI6"/>
      <sheetName val="GÜVENLİK_VE_SÜS_HAV-İCMAL-ADI6"/>
      <sheetName val="GÜVENLİK_VE_SÜS_HAVUZU-ADI6"/>
      <sheetName val="4_İCMAL_ALTYAPI-ADI6"/>
      <sheetName val="A10_ŞANTİYE_GELEN_GİDER6"/>
      <sheetName val="GÜVENLİK_KLÜBELERİ6"/>
      <sheetName val="Teklif_2_xls6"/>
      <sheetName val="4_-Механика5"/>
      <sheetName val="imalat_iç_sayfa6"/>
      <sheetName val="Veri_Tabanı5"/>
      <sheetName val="HKED_KEŞFİ_İmalat5"/>
      <sheetName val="YEŞİL_DEFTER-İmalat5"/>
      <sheetName val="Y_D5"/>
      <sheetName val="Finansal_tamamlanma_Eğrisi5"/>
      <sheetName val="masraf_yeri5"/>
      <sheetName val="Demir_Fiyat_Farkı_KD5"/>
      <sheetName val="B__Fiyatlar3"/>
      <sheetName val="ELKTRİK_19"/>
      <sheetName val="NAKİT_DEĞERLENDİRME9"/>
      <sheetName val="BF-EK_(ATTIRILMIŞ)9"/>
      <sheetName val="KEŞİF-fiz_(2)9"/>
      <sheetName val="KEŞİF-fiz_(3)9"/>
      <sheetName val="MAHAL_LİSTESİ9"/>
      <sheetName val="KİR-KAR_(2)9"/>
      <sheetName val="ÖDEME-36-kredili_(2)9"/>
      <sheetName val="ÖDEME-36-kredili_(3)9"/>
      <sheetName val="Faturanızı_Özelleştirin7"/>
      <sheetName val="BILGI_GIR7"/>
      <sheetName val="Teklif_27"/>
      <sheetName val="BUTÇE_ÖZET7"/>
      <sheetName val="PROJE_MUKAYESE7"/>
      <sheetName val="İCMAL_BÜTÇE7"/>
      <sheetName val="GERÇEKLEŞEN_BÜTÇE_7"/>
      <sheetName val="GERÇEKLEŞEN_BÜTÇE7"/>
      <sheetName val="HEDEF_BÜTÇE7"/>
      <sheetName val="A09_PEYZAJ_TT-EK1_7"/>
      <sheetName val="A01_TOPRAK_İŞLERİ7"/>
      <sheetName val="A01_İNKLINOMETRE7"/>
      <sheetName val="A02_OZBEK_AS7"/>
      <sheetName val="A02_OZBEK_ADI7"/>
      <sheetName val="A02__OZBEK_ADA_DISI7"/>
      <sheetName val="A03_KABA_YAPI7"/>
      <sheetName val="A04_TUGRA_AS7"/>
      <sheetName val="A04_TUGRA_ADI7"/>
      <sheetName val="A04_İnce_İşler_Keşif7"/>
      <sheetName val="A04_P-LINE7"/>
      <sheetName val="A04_KAPLAMA7"/>
      <sheetName val="A04_SOSYAL_TESİSLER7"/>
      <sheetName val="A04_SERAMİK7"/>
      <sheetName val="A04_MERMER_KEŞİF7"/>
      <sheetName val="MERMER_METRAJ7"/>
      <sheetName val="A04_ALÜMİNYUM7"/>
      <sheetName val="A04_ÇELİK_KAPI7"/>
      <sheetName val="A04_İÇ_KAPI7"/>
      <sheetName val="A04_SAC_KAPI7"/>
      <sheetName val="A04_SAC_KAPI_METRAJ7"/>
      <sheetName val="A04_PVC7"/>
      <sheetName val="PVC_METRAJI7"/>
      <sheetName val="A04_MOBİLYA7"/>
      <sheetName val="A04_VİTRİFİYE7"/>
      <sheetName val="A05_CEPHE7"/>
      <sheetName val="A05_DIŞ_KABA_SIVA7"/>
      <sheetName val="A03-04-06_ÇATI_7"/>
      <sheetName val="A06_PLINE7"/>
      <sheetName val="A07_MEK_EROGLU7"/>
      <sheetName val="A07_MEK_AS7"/>
      <sheetName val="SIHHİ_TESİSAT_AS7"/>
      <sheetName val="KLİMA_TESİSATI_AS7"/>
      <sheetName val="TEST,_AYAR,_İŞL_AS7"/>
      <sheetName val="A07_MEK_ADI7"/>
      <sheetName val="SIHHİ_TESİSAT_ADI7"/>
      <sheetName val="KLİMA_TESİSATI_ADI7"/>
      <sheetName val="TEST,_AYAR,_İŞL_ADI7"/>
      <sheetName val="A08_ELK_EROĞLU7"/>
      <sheetName val="A08_AS__AS7"/>
      <sheetName val="A08_AS_ADI7"/>
      <sheetName val="A08_ELK_AS7"/>
      <sheetName val="2_BLOK_İCMAL-AS7"/>
      <sheetName val="_BL_ORTAK_ALANLAR-AS7"/>
      <sheetName val="BL_DAİRE_İÇLER-AS7"/>
      <sheetName val="3_SOSYAL_ALAN_GENEL_İCMAL-AS7"/>
      <sheetName val="HİDROFOR_ODASI_İCMAL-AS7"/>
      <sheetName val="HİDROFOR_ODASI-AS7"/>
      <sheetName val="SİTE_YÖNETİM_İCMAL-AS7"/>
      <sheetName val="SİTE_YÖNETİM-AS7"/>
      <sheetName val="SOSYAL_TESİS_SPOR_İCMAL-AS7"/>
      <sheetName val="SOSYAL_TESİS_SPOR-AS7"/>
      <sheetName val="SOSYAL_TESİS_CAFE_İCMAL-AS7"/>
      <sheetName val="SOSYAL_TESİS_CAFE-AS7"/>
      <sheetName val="GÜVENLİK_VE_SÜS_HAVUZU_İCMAL-A7"/>
      <sheetName val="GÜVENLİK_VE_SÜS_HAVUZU7"/>
      <sheetName val="4_İCMAL_ALTYAPI-AS7"/>
      <sheetName val="A08_ELK_ADI_7"/>
      <sheetName val="2_BLOK_İCMAL-ADI7"/>
      <sheetName val="_BL_ORTAK_ALANLAR-ADI7"/>
      <sheetName val="BL_DAİRE_İÇLERİ-ADI7"/>
      <sheetName val="3_SOSYAL_ALAN_GENEL_İCMAL-ADI7"/>
      <sheetName val="HİDROFOR_ODASI_İCMAL-ADI7"/>
      <sheetName val="HİDROFOR_ODASI-ADI7"/>
      <sheetName val="SİTE_YÖNETİM_İCMAL-ADI7"/>
      <sheetName val="SİTE_YÖNETİM-ADI7"/>
      <sheetName val="SOSYAL_TESİS_SPOR_İCMAL-ADI7"/>
      <sheetName val="SOSYAL_TESİS_SPOR-ADI7"/>
      <sheetName val="SOSYAL_TESİS_CAFE_İCMAL-ADI7"/>
      <sheetName val="SOSYAL_TESİS_CAFE-ADI7"/>
      <sheetName val="GÜVENLİK_VE_SÜS_HAV-İCMAL-ADI7"/>
      <sheetName val="GÜVENLİK_VE_SÜS_HAVUZU-ADI7"/>
      <sheetName val="4_İCMAL_ALTYAPI-ADI7"/>
      <sheetName val="A10_ŞANTİYE_GELEN_GİDER7"/>
      <sheetName val="GÜVENLİK_KLÜBELERİ7"/>
      <sheetName val="Teklif_2_xls7"/>
      <sheetName val="4_-Механика6"/>
      <sheetName val="imalat_iç_sayfa7"/>
      <sheetName val="Veri_Tabanı6"/>
      <sheetName val="HKED_KEŞFİ_İmalat6"/>
      <sheetName val="YEŞİL_DEFTER-İmalat6"/>
      <sheetName val="Y_D6"/>
      <sheetName val="Finansal_tamamlanma_Eğrisi6"/>
      <sheetName val="Demir_Fiyat_Farkı_KD6"/>
      <sheetName val="masraf_yeri6"/>
      <sheetName val="B__Fiyatlar4"/>
      <sheetName val="ELKTRİK_111"/>
      <sheetName val="NAKİT_DEĞERLENDİRME11"/>
      <sheetName val="BF-EK_(ATTIRILMIŞ)11"/>
      <sheetName val="KEŞİF-fiz_(2)11"/>
      <sheetName val="KEŞİF-fiz_(3)11"/>
      <sheetName val="MAHAL_LİSTESİ11"/>
      <sheetName val="KİR-KAR_(2)11"/>
      <sheetName val="ÖDEME-36-kredili_(2)11"/>
      <sheetName val="ÖDEME-36-kredili_(3)11"/>
      <sheetName val="Faturanızı_Özelleştirin9"/>
      <sheetName val="BILGI_GIR9"/>
      <sheetName val="Teklif_29"/>
      <sheetName val="BUTÇE_ÖZET9"/>
      <sheetName val="PROJE_MUKAYESE9"/>
      <sheetName val="İCMAL_BÜTÇE9"/>
      <sheetName val="GERÇEKLEŞEN_BÜTÇE_9"/>
      <sheetName val="GERÇEKLEŞEN_BÜTÇE9"/>
      <sheetName val="HEDEF_BÜTÇE9"/>
      <sheetName val="A09_PEYZAJ_TT-EK1_9"/>
      <sheetName val="A01_TOPRAK_İŞLERİ9"/>
      <sheetName val="A01_İNKLINOMETRE9"/>
      <sheetName val="A02_OZBEK_AS9"/>
      <sheetName val="A02_OZBEK_ADI9"/>
      <sheetName val="A02__OZBEK_ADA_DISI9"/>
      <sheetName val="A03_KABA_YAPI9"/>
      <sheetName val="A04_TUGRA_AS9"/>
      <sheetName val="A04_TUGRA_ADI9"/>
      <sheetName val="A04_İnce_İşler_Keşif9"/>
      <sheetName val="A04_P-LINE9"/>
      <sheetName val="A04_KAPLAMA9"/>
      <sheetName val="A04_SOSYAL_TESİSLER9"/>
      <sheetName val="A04_SERAMİK9"/>
      <sheetName val="A04_MERMER_KEŞİF9"/>
      <sheetName val="MERMER_METRAJ9"/>
      <sheetName val="A04_ALÜMİNYUM9"/>
      <sheetName val="A04_ÇELİK_KAPI9"/>
      <sheetName val="A04_İÇ_KAPI9"/>
      <sheetName val="A04_SAC_KAPI9"/>
      <sheetName val="A04_SAC_KAPI_METRAJ9"/>
      <sheetName val="A04_PVC9"/>
      <sheetName val="PVC_METRAJI9"/>
      <sheetName val="A04_MOBİLYA9"/>
      <sheetName val="A04_VİTRİFİYE9"/>
      <sheetName val="A05_CEPHE9"/>
      <sheetName val="A05_DIŞ_KABA_SIVA9"/>
      <sheetName val="A03-04-06_ÇATI_9"/>
      <sheetName val="A06_PLINE9"/>
      <sheetName val="A07_MEK_EROGLU9"/>
      <sheetName val="A07_MEK_AS9"/>
      <sheetName val="SIHHİ_TESİSAT_AS9"/>
      <sheetName val="KLİMA_TESİSATI_AS9"/>
      <sheetName val="TEST,_AYAR,_İŞL_AS9"/>
      <sheetName val="A07_MEK_ADI9"/>
      <sheetName val="SIHHİ_TESİSAT_ADI9"/>
      <sheetName val="KLİMA_TESİSATI_ADI9"/>
      <sheetName val="TEST,_AYAR,_İŞL_ADI9"/>
      <sheetName val="A08_ELK_EROĞLU9"/>
      <sheetName val="A08_AS__AS9"/>
      <sheetName val="A08_AS_ADI9"/>
      <sheetName val="A08_ELK_AS9"/>
      <sheetName val="2_BLOK_İCMAL-AS9"/>
      <sheetName val="_BL_ORTAK_ALANLAR-AS9"/>
      <sheetName val="BL_DAİRE_İÇLER-AS9"/>
      <sheetName val="3_SOSYAL_ALAN_GENEL_İCMAL-AS9"/>
      <sheetName val="HİDROFOR_ODASI_İCMAL-AS9"/>
      <sheetName val="HİDROFOR_ODASI-AS9"/>
      <sheetName val="SİTE_YÖNETİM_İCMAL-AS9"/>
      <sheetName val="SİTE_YÖNETİM-AS9"/>
      <sheetName val="SOSYAL_TESİS_SPOR_İCMAL-AS9"/>
      <sheetName val="SOSYAL_TESİS_SPOR-AS9"/>
      <sheetName val="SOSYAL_TESİS_CAFE_İCMAL-AS9"/>
      <sheetName val="SOSYAL_TESİS_CAFE-AS9"/>
      <sheetName val="GÜVENLİK_VE_SÜS_HAVUZU_İCMAL-A9"/>
      <sheetName val="GÜVENLİK_VE_SÜS_HAVUZU9"/>
      <sheetName val="4_İCMAL_ALTYAPI-AS9"/>
      <sheetName val="A08_ELK_ADI_9"/>
      <sheetName val="2_BLOK_İCMAL-ADI9"/>
      <sheetName val="_BL_ORTAK_ALANLAR-ADI9"/>
      <sheetName val="BL_DAİRE_İÇLERİ-ADI9"/>
      <sheetName val="3_SOSYAL_ALAN_GENEL_İCMAL-ADI9"/>
      <sheetName val="HİDROFOR_ODASI_İCMAL-ADI9"/>
      <sheetName val="HİDROFOR_ODASI-ADI9"/>
      <sheetName val="SİTE_YÖNETİM_İCMAL-ADI9"/>
      <sheetName val="SİTE_YÖNETİM-ADI9"/>
      <sheetName val="SOSYAL_TESİS_SPOR_İCMAL-ADI9"/>
      <sheetName val="SOSYAL_TESİS_SPOR-ADI9"/>
      <sheetName val="SOSYAL_TESİS_CAFE_İCMAL-ADI9"/>
      <sheetName val="SOSYAL_TESİS_CAFE-ADI9"/>
      <sheetName val="GÜVENLİK_VE_SÜS_HAV-İCMAL-ADI9"/>
      <sheetName val="GÜVENLİK_VE_SÜS_HAVUZU-ADI9"/>
      <sheetName val="4_İCMAL_ALTYAPI-ADI9"/>
      <sheetName val="A10_ŞANTİYE_GELEN_GİDER9"/>
      <sheetName val="GÜVENLİK_KLÜBELERİ9"/>
      <sheetName val="Teklif_2_xls9"/>
      <sheetName val="4_-Механика8"/>
      <sheetName val="imalat_iç_sayfa9"/>
      <sheetName val="Veri_Tabanı8"/>
      <sheetName val="HKED_KEŞFİ_İmalat8"/>
      <sheetName val="YEŞİL_DEFTER-İmalat8"/>
      <sheetName val="Y_D8"/>
      <sheetName val="Finansal_tamamlanma_Eğrisi8"/>
      <sheetName val="Demir_Fiyat_Farkı_KD8"/>
      <sheetName val="masraf_yeri8"/>
      <sheetName val="B__Fiyatlar5"/>
      <sheetName val="ELKTRİK_110"/>
      <sheetName val="NAKİT_DEĞERLENDİRME10"/>
      <sheetName val="BF-EK_(ATTIRILMIŞ)10"/>
      <sheetName val="KEŞİF-fiz_(2)10"/>
      <sheetName val="KEŞİF-fiz_(3)10"/>
      <sheetName val="MAHAL_LİSTESİ10"/>
      <sheetName val="KİR-KAR_(2)10"/>
      <sheetName val="ÖDEME-36-kredili_(2)10"/>
      <sheetName val="ÖDEME-36-kredili_(3)10"/>
      <sheetName val="Faturanızı_Özelleştirin8"/>
      <sheetName val="BILGI_GIR8"/>
      <sheetName val="Teklif_28"/>
      <sheetName val="BUTÇE_ÖZET8"/>
      <sheetName val="PROJE_MUKAYESE8"/>
      <sheetName val="İCMAL_BÜTÇE8"/>
      <sheetName val="GERÇEKLEŞEN_BÜTÇE_8"/>
      <sheetName val="GERÇEKLEŞEN_BÜTÇE8"/>
      <sheetName val="HEDEF_BÜTÇE8"/>
      <sheetName val="A09_PEYZAJ_TT-EK1_8"/>
      <sheetName val="A01_TOPRAK_İŞLERİ8"/>
      <sheetName val="A01_İNKLINOMETRE8"/>
      <sheetName val="A02_OZBEK_AS8"/>
      <sheetName val="A02_OZBEK_ADI8"/>
      <sheetName val="A02__OZBEK_ADA_DISI8"/>
      <sheetName val="A03_KABA_YAPI8"/>
      <sheetName val="A04_TUGRA_AS8"/>
      <sheetName val="A04_TUGRA_ADI8"/>
      <sheetName val="A04_İnce_İşler_Keşif8"/>
      <sheetName val="A04_P-LINE8"/>
      <sheetName val="A04_KAPLAMA8"/>
      <sheetName val="A04_SOSYAL_TESİSLER8"/>
      <sheetName val="A04_SERAMİK8"/>
      <sheetName val="A04_MERMER_KEŞİF8"/>
      <sheetName val="MERMER_METRAJ8"/>
      <sheetName val="A04_ALÜMİNYUM8"/>
      <sheetName val="A04_ÇELİK_KAPI8"/>
      <sheetName val="A04_İÇ_KAPI8"/>
      <sheetName val="A04_SAC_KAPI8"/>
      <sheetName val="A04_SAC_KAPI_METRAJ8"/>
      <sheetName val="A04_PVC8"/>
      <sheetName val="PVC_METRAJI8"/>
      <sheetName val="A04_MOBİLYA8"/>
      <sheetName val="A04_VİTRİFİYE8"/>
      <sheetName val="A05_CEPHE8"/>
      <sheetName val="A05_DIŞ_KABA_SIVA8"/>
      <sheetName val="A03-04-06_ÇATI_8"/>
      <sheetName val="A06_PLINE8"/>
      <sheetName val="A07_MEK_EROGLU8"/>
      <sheetName val="A07_MEK_AS8"/>
      <sheetName val="SIHHİ_TESİSAT_AS8"/>
      <sheetName val="KLİMA_TESİSATI_AS8"/>
      <sheetName val="TEST,_AYAR,_İŞL_AS8"/>
      <sheetName val="A07_MEK_ADI8"/>
      <sheetName val="SIHHİ_TESİSAT_ADI8"/>
      <sheetName val="KLİMA_TESİSATI_ADI8"/>
      <sheetName val="TEST,_AYAR,_İŞL_ADI8"/>
      <sheetName val="A08_ELK_EROĞLU8"/>
      <sheetName val="A08_AS__AS8"/>
      <sheetName val="A08_AS_ADI8"/>
      <sheetName val="A08_ELK_AS8"/>
      <sheetName val="2_BLOK_İCMAL-AS8"/>
      <sheetName val="_BL_ORTAK_ALANLAR-AS8"/>
      <sheetName val="BL_DAİRE_İÇLER-AS8"/>
      <sheetName val="3_SOSYAL_ALAN_GENEL_İCMAL-AS8"/>
      <sheetName val="HİDROFOR_ODASI_İCMAL-AS8"/>
      <sheetName val="HİDROFOR_ODASI-AS8"/>
      <sheetName val="SİTE_YÖNETİM_İCMAL-AS8"/>
      <sheetName val="SİTE_YÖNETİM-AS8"/>
      <sheetName val="SOSYAL_TESİS_SPOR_İCMAL-AS8"/>
      <sheetName val="SOSYAL_TESİS_SPOR-AS8"/>
      <sheetName val="SOSYAL_TESİS_CAFE_İCMAL-AS8"/>
      <sheetName val="SOSYAL_TESİS_CAFE-AS8"/>
      <sheetName val="GÜVENLİK_VE_SÜS_HAVUZU_İCMAL-A8"/>
      <sheetName val="GÜVENLİK_VE_SÜS_HAVUZU8"/>
      <sheetName val="4_İCMAL_ALTYAPI-AS8"/>
      <sheetName val="A08_ELK_ADI_8"/>
      <sheetName val="2_BLOK_İCMAL-ADI8"/>
      <sheetName val="_BL_ORTAK_ALANLAR-ADI8"/>
      <sheetName val="BL_DAİRE_İÇLERİ-ADI8"/>
      <sheetName val="3_SOSYAL_ALAN_GENEL_İCMAL-ADI8"/>
      <sheetName val="HİDROFOR_ODASI_İCMAL-ADI8"/>
      <sheetName val="HİDROFOR_ODASI-ADI8"/>
      <sheetName val="SİTE_YÖNETİM_İCMAL-ADI8"/>
      <sheetName val="SİTE_YÖNETİM-ADI8"/>
      <sheetName val="SOSYAL_TESİS_SPOR_İCMAL-ADI8"/>
      <sheetName val="SOSYAL_TESİS_SPOR-ADI8"/>
      <sheetName val="SOSYAL_TESİS_CAFE_İCMAL-ADI8"/>
      <sheetName val="SOSYAL_TESİS_CAFE-ADI8"/>
      <sheetName val="GÜVENLİK_VE_SÜS_HAV-İCMAL-ADI8"/>
      <sheetName val="GÜVENLİK_VE_SÜS_HAVUZU-ADI8"/>
      <sheetName val="4_İCMAL_ALTYAPI-ADI8"/>
      <sheetName val="A10_ŞANTİYE_GELEN_GİDER8"/>
      <sheetName val="GÜVENLİK_KLÜBELERİ8"/>
      <sheetName val="Teklif_2_xls8"/>
      <sheetName val="4_-Механика7"/>
      <sheetName val="imalat_iç_sayfa8"/>
      <sheetName val="Veri_Tabanı7"/>
      <sheetName val="HKED_KEŞFİ_İmalat7"/>
      <sheetName val="YEŞİL_DEFTER-İmalat7"/>
      <sheetName val="Y_D7"/>
      <sheetName val="Finansal_tamamlanma_Eğrisi7"/>
      <sheetName val="Demir_Fiyat_Farkı_KD7"/>
      <sheetName val="masraf_yeri7"/>
      <sheetName val="1.11.b"/>
      <sheetName val="Ictas (SPV ve ICA) detay"/>
      <sheetName val="Personel Maliyet Ictas on SPV"/>
      <sheetName val="TAŞERON"/>
      <sheetName val="Data - Alt Kategori"/>
      <sheetName val="LİSTE"/>
      <sheetName val="Bilgi"/>
      <sheetName val="HAKEDİŞ KEŞFİ"/>
      <sheetName val=" N Finansal Eğri"/>
      <sheetName val="AOP Summary-2"/>
      <sheetName val="COST-TZ"/>
      <sheetName val="FitOutConfCentre"/>
      <sheetName val="İhzar"/>
      <sheetName val="Rate Analysis"/>
      <sheetName val="AC"/>
      <sheetName val="FILTER SCH"/>
      <sheetName val="CONVECTOR"/>
      <sheetName val="FCU "/>
      <sheetName val="37"/>
      <sheetName val="SIVA"/>
      <sheetName val="Опции"/>
      <sheetName val="Проект"/>
      <sheetName val="Анализ"/>
      <sheetName val="Лист1"/>
      <sheetName val="B03"/>
      <sheetName val="eryamankeşif"/>
      <sheetName val="analizler"/>
      <sheetName val="Tut 1"/>
      <sheetName val="7İŞGÜCÜ-DAĞILIM"/>
      <sheetName val="Finansal t. Eğrisi"/>
      <sheetName val="Sayfa1"/>
      <sheetName val="KABULLER"/>
      <sheetName val="BUTCE KURLARI"/>
      <sheetName val="asansör-tr"/>
      <sheetName val="Grafik_Altlık"/>
      <sheetName val="MALZEME VE İŞÇİLİK"/>
      <sheetName val="ÖN KAPAK"/>
      <sheetName val="bsat muflu"/>
      <sheetName val="BF2001"/>
      <sheetName val="171_02_4 u hangar"/>
      <sheetName val="GENEL KESIF"/>
      <sheetName val="pencere_merkezi_ys_ab"/>
      <sheetName val="kule_pencere_merk"/>
      <sheetName val="info_"/>
      <sheetName val="pencere_merkezi_ys_ab1"/>
      <sheetName val="kule_pencere_merk1"/>
      <sheetName val="pencere_merkezi_ys_ab2"/>
      <sheetName val="kule_pencere_merk2"/>
      <sheetName val="info_1"/>
      <sheetName val="pencere_merkezi_ys_ab3"/>
      <sheetName val="kule_pencere_merk3"/>
      <sheetName val="info_2"/>
      <sheetName val="pencere_merkezi_ys_ab5"/>
      <sheetName val="kule_pencere_merk5"/>
      <sheetName val="info_4"/>
      <sheetName val="pencere_merkezi_ys_ab4"/>
      <sheetName val="kule_pencere_merk4"/>
      <sheetName val="info_3"/>
      <sheetName val="ISTDUV_KUR"/>
      <sheetName val="BRIM_ICMAL"/>
      <sheetName val="TELBAĞ_KUR"/>
      <sheetName val="yoca_kur"/>
      <sheetName val="TESKAN_KUR"/>
      <sheetName val="ISITES_KUR"/>
      <sheetName val="POZLAR"/>
      <sheetName val="YOLOT_KUR"/>
      <sheetName val="RAPOR1_İMALAT İLERLEME"/>
      <sheetName val="Summary"/>
      <sheetName val="keşif özeti"/>
      <sheetName val="degisken"/>
      <sheetName val="(G)"/>
      <sheetName val="YK_Nat__Gas_(Off-site)"/>
      <sheetName val="KOD"/>
      <sheetName val="ESCON"/>
      <sheetName val="ÖDEME-36-kredili_뀁崔퐃㦨"/>
      <sheetName val="ÖDEME-36-kredili_뀀䨔퐃⚨"/>
      <sheetName val="ÖDEME-36-kredili_퐃⚨적췉"/>
      <sheetName val="ÖDEME-36-kredili_𢡊_x001f__x0000_"/>
      <sheetName val="Top Sheet"/>
      <sheetName val="Haftalık.Rapor"/>
      <sheetName val="arka kapak"/>
      <sheetName val="209"/>
      <sheetName val="210"/>
      <sheetName val="211"/>
      <sheetName val="214"/>
      <sheetName val="215"/>
      <sheetName val="216"/>
      <sheetName val="218"/>
      <sheetName val="221"/>
      <sheetName val="222"/>
      <sheetName val="223"/>
      <sheetName val="224"/>
      <sheetName val="236"/>
      <sheetName val="209a"/>
      <sheetName val="sarf"/>
      <sheetName val="ek bina metraj"/>
      <sheetName val="KAPAK"/>
      <sheetName val="9.Taşer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4">
          <cell r="C4">
            <v>36130</v>
          </cell>
        </row>
      </sheetData>
      <sheetData sheetId="28">
        <row r="4">
          <cell r="C4">
            <v>36130</v>
          </cell>
        </row>
      </sheetData>
      <sheetData sheetId="29">
        <row r="4">
          <cell r="C4">
            <v>36130</v>
          </cell>
        </row>
      </sheetData>
      <sheetData sheetId="30">
        <row r="6">
          <cell r="C6" t="str">
            <v>1</v>
          </cell>
        </row>
      </sheetData>
      <sheetData sheetId="31">
        <row r="6">
          <cell r="C6" t="str">
            <v>1</v>
          </cell>
        </row>
      </sheetData>
      <sheetData sheetId="32">
        <row r="6">
          <cell r="C6" t="str">
            <v>1</v>
          </cell>
        </row>
      </sheetData>
      <sheetData sheetId="33"/>
      <sheetData sheetId="34">
        <row r="4">
          <cell r="C4">
            <v>36130</v>
          </cell>
        </row>
      </sheetData>
      <sheetData sheetId="35">
        <row r="4">
          <cell r="C4">
            <v>36130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ow r="4">
          <cell r="C4">
            <v>36130</v>
          </cell>
        </row>
      </sheetData>
      <sheetData sheetId="44">
        <row r="4">
          <cell r="C4">
            <v>36130</v>
          </cell>
        </row>
      </sheetData>
      <sheetData sheetId="45">
        <row r="4">
          <cell r="C4">
            <v>36130</v>
          </cell>
        </row>
      </sheetData>
      <sheetData sheetId="46">
        <row r="4">
          <cell r="C4">
            <v>36130</v>
          </cell>
        </row>
      </sheetData>
      <sheetData sheetId="47">
        <row r="4">
          <cell r="C4">
            <v>36130</v>
          </cell>
        </row>
      </sheetData>
      <sheetData sheetId="48">
        <row r="4">
          <cell r="C4">
            <v>36130</v>
          </cell>
        </row>
      </sheetData>
      <sheetData sheetId="49">
        <row r="4">
          <cell r="C4">
            <v>36130</v>
          </cell>
        </row>
      </sheetData>
      <sheetData sheetId="50">
        <row r="4">
          <cell r="C4">
            <v>36130</v>
          </cell>
        </row>
      </sheetData>
      <sheetData sheetId="51">
        <row r="4">
          <cell r="C4">
            <v>36130</v>
          </cell>
        </row>
      </sheetData>
      <sheetData sheetId="52">
        <row r="4">
          <cell r="C4">
            <v>36130</v>
          </cell>
        </row>
      </sheetData>
      <sheetData sheetId="53">
        <row r="4">
          <cell r="C4">
            <v>36130</v>
          </cell>
        </row>
      </sheetData>
      <sheetData sheetId="54">
        <row r="4">
          <cell r="C4">
            <v>36130</v>
          </cell>
        </row>
      </sheetData>
      <sheetData sheetId="55">
        <row r="4">
          <cell r="C4">
            <v>36130</v>
          </cell>
        </row>
      </sheetData>
      <sheetData sheetId="56">
        <row r="4">
          <cell r="C4">
            <v>36130</v>
          </cell>
        </row>
      </sheetData>
      <sheetData sheetId="57">
        <row r="4">
          <cell r="C4">
            <v>36130</v>
          </cell>
        </row>
      </sheetData>
      <sheetData sheetId="58">
        <row r="4">
          <cell r="C4">
            <v>36130</v>
          </cell>
        </row>
      </sheetData>
      <sheetData sheetId="59">
        <row r="4">
          <cell r="C4">
            <v>36130</v>
          </cell>
        </row>
      </sheetData>
      <sheetData sheetId="60">
        <row r="4">
          <cell r="C4">
            <v>36130</v>
          </cell>
        </row>
      </sheetData>
      <sheetData sheetId="61">
        <row r="4">
          <cell r="C4">
            <v>36130</v>
          </cell>
        </row>
      </sheetData>
      <sheetData sheetId="62">
        <row r="4">
          <cell r="C4">
            <v>36130</v>
          </cell>
        </row>
      </sheetData>
      <sheetData sheetId="63">
        <row r="4">
          <cell r="C4">
            <v>36130</v>
          </cell>
        </row>
      </sheetData>
      <sheetData sheetId="64">
        <row r="4">
          <cell r="C4">
            <v>36130</v>
          </cell>
        </row>
      </sheetData>
      <sheetData sheetId="65">
        <row r="4">
          <cell r="C4">
            <v>36130</v>
          </cell>
        </row>
      </sheetData>
      <sheetData sheetId="66">
        <row r="4">
          <cell r="C4">
            <v>36130</v>
          </cell>
        </row>
      </sheetData>
      <sheetData sheetId="67">
        <row r="4">
          <cell r="C4">
            <v>36130</v>
          </cell>
        </row>
      </sheetData>
      <sheetData sheetId="68">
        <row r="4">
          <cell r="C4">
            <v>36130</v>
          </cell>
        </row>
      </sheetData>
      <sheetData sheetId="69">
        <row r="4">
          <cell r="C4">
            <v>36130</v>
          </cell>
        </row>
      </sheetData>
      <sheetData sheetId="70">
        <row r="4">
          <cell r="C4">
            <v>36130</v>
          </cell>
        </row>
      </sheetData>
      <sheetData sheetId="71">
        <row r="4">
          <cell r="C4">
            <v>36130</v>
          </cell>
        </row>
      </sheetData>
      <sheetData sheetId="72">
        <row r="4">
          <cell r="C4">
            <v>36130</v>
          </cell>
        </row>
      </sheetData>
      <sheetData sheetId="73">
        <row r="4">
          <cell r="C4">
            <v>36130</v>
          </cell>
        </row>
      </sheetData>
      <sheetData sheetId="74">
        <row r="4">
          <cell r="C4">
            <v>36130</v>
          </cell>
        </row>
      </sheetData>
      <sheetData sheetId="75">
        <row r="4">
          <cell r="C4">
            <v>36130</v>
          </cell>
        </row>
      </sheetData>
      <sheetData sheetId="76">
        <row r="4">
          <cell r="C4">
            <v>36130</v>
          </cell>
        </row>
      </sheetData>
      <sheetData sheetId="77">
        <row r="4">
          <cell r="C4">
            <v>36130</v>
          </cell>
        </row>
      </sheetData>
      <sheetData sheetId="78">
        <row r="4">
          <cell r="C4">
            <v>36130</v>
          </cell>
        </row>
      </sheetData>
      <sheetData sheetId="79">
        <row r="4">
          <cell r="C4">
            <v>36130</v>
          </cell>
        </row>
      </sheetData>
      <sheetData sheetId="80">
        <row r="4">
          <cell r="C4">
            <v>36130</v>
          </cell>
        </row>
      </sheetData>
      <sheetData sheetId="81">
        <row r="4">
          <cell r="C4">
            <v>36130</v>
          </cell>
        </row>
      </sheetData>
      <sheetData sheetId="82">
        <row r="4">
          <cell r="C4">
            <v>36130</v>
          </cell>
        </row>
      </sheetData>
      <sheetData sheetId="83">
        <row r="4">
          <cell r="C4">
            <v>36130</v>
          </cell>
        </row>
      </sheetData>
      <sheetData sheetId="84">
        <row r="4">
          <cell r="C4">
            <v>36130</v>
          </cell>
        </row>
      </sheetData>
      <sheetData sheetId="85">
        <row r="4">
          <cell r="C4">
            <v>36130</v>
          </cell>
        </row>
      </sheetData>
      <sheetData sheetId="86">
        <row r="4">
          <cell r="C4">
            <v>36130</v>
          </cell>
        </row>
      </sheetData>
      <sheetData sheetId="87">
        <row r="4">
          <cell r="C4">
            <v>36130</v>
          </cell>
        </row>
      </sheetData>
      <sheetData sheetId="88">
        <row r="4">
          <cell r="C4">
            <v>36130</v>
          </cell>
        </row>
      </sheetData>
      <sheetData sheetId="89">
        <row r="4">
          <cell r="C4">
            <v>36130</v>
          </cell>
        </row>
      </sheetData>
      <sheetData sheetId="90">
        <row r="4">
          <cell r="C4">
            <v>36130</v>
          </cell>
        </row>
      </sheetData>
      <sheetData sheetId="91">
        <row r="4">
          <cell r="C4">
            <v>36130</v>
          </cell>
        </row>
      </sheetData>
      <sheetData sheetId="92">
        <row r="4">
          <cell r="C4">
            <v>36130</v>
          </cell>
        </row>
      </sheetData>
      <sheetData sheetId="93">
        <row r="4">
          <cell r="C4">
            <v>36130</v>
          </cell>
        </row>
      </sheetData>
      <sheetData sheetId="94">
        <row r="4">
          <cell r="C4">
            <v>36130</v>
          </cell>
        </row>
      </sheetData>
      <sheetData sheetId="95">
        <row r="4">
          <cell r="C4">
            <v>36130</v>
          </cell>
        </row>
      </sheetData>
      <sheetData sheetId="96">
        <row r="4">
          <cell r="C4">
            <v>36130</v>
          </cell>
        </row>
      </sheetData>
      <sheetData sheetId="97">
        <row r="4">
          <cell r="C4">
            <v>36130</v>
          </cell>
        </row>
      </sheetData>
      <sheetData sheetId="98">
        <row r="4">
          <cell r="C4">
            <v>36130</v>
          </cell>
        </row>
      </sheetData>
      <sheetData sheetId="99">
        <row r="4">
          <cell r="C4">
            <v>36130</v>
          </cell>
        </row>
      </sheetData>
      <sheetData sheetId="100">
        <row r="4">
          <cell r="C4">
            <v>36130</v>
          </cell>
        </row>
      </sheetData>
      <sheetData sheetId="101">
        <row r="4">
          <cell r="C4">
            <v>36130</v>
          </cell>
        </row>
      </sheetData>
      <sheetData sheetId="102">
        <row r="4">
          <cell r="C4">
            <v>36130</v>
          </cell>
        </row>
      </sheetData>
      <sheetData sheetId="103">
        <row r="4">
          <cell r="C4">
            <v>36130</v>
          </cell>
        </row>
      </sheetData>
      <sheetData sheetId="104">
        <row r="4">
          <cell r="C4">
            <v>36130</v>
          </cell>
        </row>
      </sheetData>
      <sheetData sheetId="105">
        <row r="4">
          <cell r="C4">
            <v>36130</v>
          </cell>
        </row>
      </sheetData>
      <sheetData sheetId="106">
        <row r="4">
          <cell r="C4">
            <v>36130</v>
          </cell>
        </row>
      </sheetData>
      <sheetData sheetId="107">
        <row r="4">
          <cell r="C4">
            <v>36130</v>
          </cell>
        </row>
      </sheetData>
      <sheetData sheetId="108">
        <row r="4">
          <cell r="C4">
            <v>36130</v>
          </cell>
        </row>
      </sheetData>
      <sheetData sheetId="109">
        <row r="4">
          <cell r="C4">
            <v>36130</v>
          </cell>
        </row>
      </sheetData>
      <sheetData sheetId="110">
        <row r="4">
          <cell r="C4">
            <v>36130</v>
          </cell>
        </row>
      </sheetData>
      <sheetData sheetId="111">
        <row r="4">
          <cell r="C4">
            <v>36130</v>
          </cell>
        </row>
      </sheetData>
      <sheetData sheetId="112">
        <row r="4">
          <cell r="C4">
            <v>36130</v>
          </cell>
        </row>
      </sheetData>
      <sheetData sheetId="113">
        <row r="4">
          <cell r="C4">
            <v>36130</v>
          </cell>
        </row>
      </sheetData>
      <sheetData sheetId="114">
        <row r="4">
          <cell r="C4">
            <v>36130</v>
          </cell>
        </row>
      </sheetData>
      <sheetData sheetId="115">
        <row r="4">
          <cell r="C4">
            <v>36130</v>
          </cell>
        </row>
      </sheetData>
      <sheetData sheetId="116">
        <row r="4">
          <cell r="C4">
            <v>36130</v>
          </cell>
        </row>
      </sheetData>
      <sheetData sheetId="117">
        <row r="4">
          <cell r="C4">
            <v>36130</v>
          </cell>
        </row>
      </sheetData>
      <sheetData sheetId="118">
        <row r="4">
          <cell r="C4">
            <v>36130</v>
          </cell>
        </row>
      </sheetData>
      <sheetData sheetId="119">
        <row r="4">
          <cell r="C4">
            <v>36130</v>
          </cell>
        </row>
      </sheetData>
      <sheetData sheetId="120">
        <row r="4">
          <cell r="C4">
            <v>36130</v>
          </cell>
        </row>
      </sheetData>
      <sheetData sheetId="121">
        <row r="4">
          <cell r="C4">
            <v>36130</v>
          </cell>
        </row>
      </sheetData>
      <sheetData sheetId="122">
        <row r="4">
          <cell r="C4">
            <v>36130</v>
          </cell>
        </row>
      </sheetData>
      <sheetData sheetId="123">
        <row r="4">
          <cell r="C4">
            <v>36130</v>
          </cell>
        </row>
      </sheetData>
      <sheetData sheetId="124">
        <row r="4">
          <cell r="C4">
            <v>36130</v>
          </cell>
        </row>
      </sheetData>
      <sheetData sheetId="125">
        <row r="4">
          <cell r="C4">
            <v>36130</v>
          </cell>
        </row>
      </sheetData>
      <sheetData sheetId="126">
        <row r="4">
          <cell r="C4">
            <v>36130</v>
          </cell>
        </row>
      </sheetData>
      <sheetData sheetId="127">
        <row r="4">
          <cell r="C4">
            <v>36130</v>
          </cell>
        </row>
      </sheetData>
      <sheetData sheetId="128">
        <row r="4">
          <cell r="C4">
            <v>36130</v>
          </cell>
        </row>
      </sheetData>
      <sheetData sheetId="129">
        <row r="4">
          <cell r="C4">
            <v>36130</v>
          </cell>
        </row>
      </sheetData>
      <sheetData sheetId="130">
        <row r="4">
          <cell r="C4">
            <v>36130</v>
          </cell>
        </row>
      </sheetData>
      <sheetData sheetId="131">
        <row r="4">
          <cell r="C4">
            <v>36130</v>
          </cell>
        </row>
      </sheetData>
      <sheetData sheetId="132">
        <row r="4">
          <cell r="C4">
            <v>36130</v>
          </cell>
        </row>
      </sheetData>
      <sheetData sheetId="133">
        <row r="4">
          <cell r="C4">
            <v>36130</v>
          </cell>
        </row>
      </sheetData>
      <sheetData sheetId="134">
        <row r="4">
          <cell r="C4">
            <v>36130</v>
          </cell>
        </row>
      </sheetData>
      <sheetData sheetId="135">
        <row r="4">
          <cell r="C4">
            <v>36130</v>
          </cell>
        </row>
      </sheetData>
      <sheetData sheetId="136">
        <row r="4">
          <cell r="C4">
            <v>36130</v>
          </cell>
        </row>
      </sheetData>
      <sheetData sheetId="137">
        <row r="4">
          <cell r="C4">
            <v>36130</v>
          </cell>
        </row>
      </sheetData>
      <sheetData sheetId="138">
        <row r="4">
          <cell r="C4">
            <v>36130</v>
          </cell>
        </row>
      </sheetData>
      <sheetData sheetId="139">
        <row r="6">
          <cell r="C6" t="str">
            <v>1</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ow r="4">
          <cell r="C4">
            <v>36130</v>
          </cell>
        </row>
      </sheetData>
      <sheetData sheetId="166">
        <row r="4">
          <cell r="C4">
            <v>36130</v>
          </cell>
        </row>
      </sheetData>
      <sheetData sheetId="167">
        <row r="4">
          <cell r="C4">
            <v>36130</v>
          </cell>
        </row>
      </sheetData>
      <sheetData sheetId="168">
        <row r="4">
          <cell r="C4">
            <v>36130</v>
          </cell>
        </row>
      </sheetData>
      <sheetData sheetId="169">
        <row r="4">
          <cell r="C4">
            <v>36130</v>
          </cell>
        </row>
      </sheetData>
      <sheetData sheetId="170">
        <row r="4">
          <cell r="C4">
            <v>36130</v>
          </cell>
        </row>
      </sheetData>
      <sheetData sheetId="171">
        <row r="4">
          <cell r="C4">
            <v>36130</v>
          </cell>
        </row>
      </sheetData>
      <sheetData sheetId="172">
        <row r="4">
          <cell r="C4">
            <v>36130</v>
          </cell>
        </row>
      </sheetData>
      <sheetData sheetId="173">
        <row r="4">
          <cell r="C4">
            <v>36130</v>
          </cell>
        </row>
      </sheetData>
      <sheetData sheetId="174">
        <row r="4">
          <cell r="C4">
            <v>36130</v>
          </cell>
        </row>
      </sheetData>
      <sheetData sheetId="175">
        <row r="4">
          <cell r="C4">
            <v>36130</v>
          </cell>
        </row>
      </sheetData>
      <sheetData sheetId="176">
        <row r="4">
          <cell r="C4">
            <v>36130</v>
          </cell>
        </row>
      </sheetData>
      <sheetData sheetId="177">
        <row r="4">
          <cell r="C4">
            <v>36130</v>
          </cell>
        </row>
      </sheetData>
      <sheetData sheetId="178">
        <row r="4">
          <cell r="C4">
            <v>36130</v>
          </cell>
        </row>
      </sheetData>
      <sheetData sheetId="179">
        <row r="4">
          <cell r="C4">
            <v>36130</v>
          </cell>
        </row>
      </sheetData>
      <sheetData sheetId="180">
        <row r="4">
          <cell r="C4">
            <v>36130</v>
          </cell>
        </row>
      </sheetData>
      <sheetData sheetId="181">
        <row r="4">
          <cell r="C4">
            <v>36130</v>
          </cell>
        </row>
      </sheetData>
      <sheetData sheetId="182">
        <row r="4">
          <cell r="C4">
            <v>36130</v>
          </cell>
        </row>
      </sheetData>
      <sheetData sheetId="183">
        <row r="4">
          <cell r="C4">
            <v>36130</v>
          </cell>
        </row>
      </sheetData>
      <sheetData sheetId="184">
        <row r="4">
          <cell r="C4">
            <v>36130</v>
          </cell>
        </row>
      </sheetData>
      <sheetData sheetId="185">
        <row r="4">
          <cell r="C4">
            <v>36130</v>
          </cell>
        </row>
      </sheetData>
      <sheetData sheetId="186">
        <row r="4">
          <cell r="C4">
            <v>36130</v>
          </cell>
        </row>
      </sheetData>
      <sheetData sheetId="187">
        <row r="4">
          <cell r="C4">
            <v>36130</v>
          </cell>
        </row>
      </sheetData>
      <sheetData sheetId="188">
        <row r="4">
          <cell r="C4">
            <v>36130</v>
          </cell>
        </row>
      </sheetData>
      <sheetData sheetId="189">
        <row r="4">
          <cell r="C4">
            <v>36130</v>
          </cell>
        </row>
      </sheetData>
      <sheetData sheetId="190">
        <row r="4">
          <cell r="C4">
            <v>36130</v>
          </cell>
        </row>
      </sheetData>
      <sheetData sheetId="191">
        <row r="4">
          <cell r="C4">
            <v>36130</v>
          </cell>
        </row>
      </sheetData>
      <sheetData sheetId="192">
        <row r="4">
          <cell r="C4">
            <v>36130</v>
          </cell>
        </row>
      </sheetData>
      <sheetData sheetId="193">
        <row r="4">
          <cell r="C4">
            <v>36130</v>
          </cell>
        </row>
      </sheetData>
      <sheetData sheetId="194">
        <row r="4">
          <cell r="C4">
            <v>36130</v>
          </cell>
        </row>
      </sheetData>
      <sheetData sheetId="195">
        <row r="4">
          <cell r="C4">
            <v>36130</v>
          </cell>
        </row>
      </sheetData>
      <sheetData sheetId="196">
        <row r="4">
          <cell r="C4">
            <v>36130</v>
          </cell>
        </row>
      </sheetData>
      <sheetData sheetId="197">
        <row r="4">
          <cell r="C4">
            <v>36130</v>
          </cell>
        </row>
      </sheetData>
      <sheetData sheetId="198">
        <row r="4">
          <cell r="C4">
            <v>36130</v>
          </cell>
        </row>
      </sheetData>
      <sheetData sheetId="199">
        <row r="4">
          <cell r="C4">
            <v>36130</v>
          </cell>
        </row>
      </sheetData>
      <sheetData sheetId="200">
        <row r="4">
          <cell r="C4">
            <v>36130</v>
          </cell>
        </row>
      </sheetData>
      <sheetData sheetId="201">
        <row r="4">
          <cell r="C4">
            <v>36130</v>
          </cell>
        </row>
      </sheetData>
      <sheetData sheetId="202">
        <row r="4">
          <cell r="C4">
            <v>36130</v>
          </cell>
        </row>
      </sheetData>
      <sheetData sheetId="203">
        <row r="4">
          <cell r="C4">
            <v>36130</v>
          </cell>
        </row>
      </sheetData>
      <sheetData sheetId="204">
        <row r="4">
          <cell r="C4">
            <v>36130</v>
          </cell>
        </row>
      </sheetData>
      <sheetData sheetId="205">
        <row r="4">
          <cell r="C4">
            <v>36130</v>
          </cell>
        </row>
      </sheetData>
      <sheetData sheetId="206">
        <row r="4">
          <cell r="C4">
            <v>36130</v>
          </cell>
        </row>
      </sheetData>
      <sheetData sheetId="207">
        <row r="4">
          <cell r="C4">
            <v>36130</v>
          </cell>
        </row>
      </sheetData>
      <sheetData sheetId="208">
        <row r="4">
          <cell r="C4">
            <v>36130</v>
          </cell>
        </row>
      </sheetData>
      <sheetData sheetId="209">
        <row r="4">
          <cell r="C4">
            <v>36130</v>
          </cell>
        </row>
      </sheetData>
      <sheetData sheetId="210">
        <row r="4">
          <cell r="C4">
            <v>36130</v>
          </cell>
        </row>
      </sheetData>
      <sheetData sheetId="211">
        <row r="4">
          <cell r="C4">
            <v>36130</v>
          </cell>
        </row>
      </sheetData>
      <sheetData sheetId="212">
        <row r="4">
          <cell r="C4">
            <v>36130</v>
          </cell>
        </row>
      </sheetData>
      <sheetData sheetId="213">
        <row r="4">
          <cell r="C4">
            <v>36130</v>
          </cell>
        </row>
      </sheetData>
      <sheetData sheetId="214">
        <row r="4">
          <cell r="C4">
            <v>36130</v>
          </cell>
        </row>
      </sheetData>
      <sheetData sheetId="215">
        <row r="4">
          <cell r="C4">
            <v>36130</v>
          </cell>
        </row>
      </sheetData>
      <sheetData sheetId="216">
        <row r="4">
          <cell r="C4">
            <v>36130</v>
          </cell>
        </row>
      </sheetData>
      <sheetData sheetId="217">
        <row r="4">
          <cell r="C4">
            <v>36130</v>
          </cell>
        </row>
      </sheetData>
      <sheetData sheetId="218">
        <row r="4">
          <cell r="C4">
            <v>36130</v>
          </cell>
        </row>
      </sheetData>
      <sheetData sheetId="219">
        <row r="4">
          <cell r="C4">
            <v>36130</v>
          </cell>
        </row>
      </sheetData>
      <sheetData sheetId="220">
        <row r="4">
          <cell r="C4">
            <v>36130</v>
          </cell>
        </row>
      </sheetData>
      <sheetData sheetId="221">
        <row r="4">
          <cell r="C4">
            <v>36130</v>
          </cell>
        </row>
      </sheetData>
      <sheetData sheetId="222">
        <row r="4">
          <cell r="C4">
            <v>36130</v>
          </cell>
        </row>
      </sheetData>
      <sheetData sheetId="223">
        <row r="4">
          <cell r="C4">
            <v>36130</v>
          </cell>
        </row>
      </sheetData>
      <sheetData sheetId="224">
        <row r="4">
          <cell r="C4">
            <v>36130</v>
          </cell>
        </row>
      </sheetData>
      <sheetData sheetId="225">
        <row r="4">
          <cell r="C4">
            <v>36130</v>
          </cell>
        </row>
      </sheetData>
      <sheetData sheetId="226">
        <row r="4">
          <cell r="C4">
            <v>36130</v>
          </cell>
        </row>
      </sheetData>
      <sheetData sheetId="227">
        <row r="4">
          <cell r="C4">
            <v>36130</v>
          </cell>
        </row>
      </sheetData>
      <sheetData sheetId="228">
        <row r="4">
          <cell r="C4">
            <v>36130</v>
          </cell>
        </row>
      </sheetData>
      <sheetData sheetId="229">
        <row r="4">
          <cell r="C4">
            <v>36130</v>
          </cell>
        </row>
      </sheetData>
      <sheetData sheetId="230">
        <row r="4">
          <cell r="C4">
            <v>36130</v>
          </cell>
        </row>
      </sheetData>
      <sheetData sheetId="231">
        <row r="4">
          <cell r="C4">
            <v>36130</v>
          </cell>
        </row>
      </sheetData>
      <sheetData sheetId="232">
        <row r="4">
          <cell r="C4">
            <v>36130</v>
          </cell>
        </row>
      </sheetData>
      <sheetData sheetId="233">
        <row r="4">
          <cell r="C4">
            <v>36130</v>
          </cell>
        </row>
      </sheetData>
      <sheetData sheetId="234">
        <row r="4">
          <cell r="C4">
            <v>36130</v>
          </cell>
        </row>
      </sheetData>
      <sheetData sheetId="235">
        <row r="4">
          <cell r="C4">
            <v>36130</v>
          </cell>
        </row>
      </sheetData>
      <sheetData sheetId="236">
        <row r="4">
          <cell r="C4">
            <v>36130</v>
          </cell>
        </row>
      </sheetData>
      <sheetData sheetId="237">
        <row r="4">
          <cell r="C4">
            <v>36130</v>
          </cell>
        </row>
      </sheetData>
      <sheetData sheetId="238">
        <row r="4">
          <cell r="C4">
            <v>36130</v>
          </cell>
        </row>
      </sheetData>
      <sheetData sheetId="239">
        <row r="4">
          <cell r="C4">
            <v>36130</v>
          </cell>
        </row>
      </sheetData>
      <sheetData sheetId="240">
        <row r="4">
          <cell r="C4">
            <v>36130</v>
          </cell>
        </row>
      </sheetData>
      <sheetData sheetId="241">
        <row r="4">
          <cell r="C4">
            <v>36130</v>
          </cell>
        </row>
      </sheetData>
      <sheetData sheetId="242">
        <row r="4">
          <cell r="C4">
            <v>36130</v>
          </cell>
        </row>
      </sheetData>
      <sheetData sheetId="243">
        <row r="4">
          <cell r="C4">
            <v>36130</v>
          </cell>
        </row>
      </sheetData>
      <sheetData sheetId="244">
        <row r="4">
          <cell r="C4">
            <v>36130</v>
          </cell>
        </row>
      </sheetData>
      <sheetData sheetId="245">
        <row r="4">
          <cell r="C4">
            <v>36130</v>
          </cell>
        </row>
      </sheetData>
      <sheetData sheetId="246">
        <row r="4">
          <cell r="C4">
            <v>36130</v>
          </cell>
        </row>
      </sheetData>
      <sheetData sheetId="247">
        <row r="4">
          <cell r="C4">
            <v>36130</v>
          </cell>
        </row>
      </sheetData>
      <sheetData sheetId="248">
        <row r="4">
          <cell r="C4">
            <v>36130</v>
          </cell>
        </row>
      </sheetData>
      <sheetData sheetId="249">
        <row r="4">
          <cell r="C4">
            <v>36130</v>
          </cell>
        </row>
      </sheetData>
      <sheetData sheetId="250">
        <row r="4">
          <cell r="C4">
            <v>36130</v>
          </cell>
        </row>
      </sheetData>
      <sheetData sheetId="251">
        <row r="4">
          <cell r="C4">
            <v>36130</v>
          </cell>
        </row>
      </sheetData>
      <sheetData sheetId="252">
        <row r="4">
          <cell r="C4">
            <v>36130</v>
          </cell>
        </row>
      </sheetData>
      <sheetData sheetId="253">
        <row r="4">
          <cell r="C4">
            <v>36130</v>
          </cell>
        </row>
      </sheetData>
      <sheetData sheetId="254">
        <row r="4">
          <cell r="C4">
            <v>36130</v>
          </cell>
        </row>
      </sheetData>
      <sheetData sheetId="255">
        <row r="4">
          <cell r="C4">
            <v>36130</v>
          </cell>
        </row>
      </sheetData>
      <sheetData sheetId="256">
        <row r="4">
          <cell r="C4">
            <v>36130</v>
          </cell>
        </row>
      </sheetData>
      <sheetData sheetId="257">
        <row r="4">
          <cell r="C4">
            <v>36130</v>
          </cell>
        </row>
      </sheetData>
      <sheetData sheetId="258">
        <row r="4">
          <cell r="C4">
            <v>36130</v>
          </cell>
        </row>
      </sheetData>
      <sheetData sheetId="259">
        <row r="4">
          <cell r="C4">
            <v>36130</v>
          </cell>
        </row>
      </sheetData>
      <sheetData sheetId="260" refreshError="1"/>
      <sheetData sheetId="261" refreshError="1"/>
      <sheetData sheetId="262" refreshError="1"/>
      <sheetData sheetId="263" refreshError="1"/>
      <sheetData sheetId="264" refreshError="1"/>
      <sheetData sheetId="265">
        <row r="6">
          <cell r="C6" t="str">
            <v>1</v>
          </cell>
        </row>
      </sheetData>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ow r="4">
          <cell r="C4">
            <v>36130</v>
          </cell>
        </row>
      </sheetData>
      <sheetData sheetId="275">
        <row r="4">
          <cell r="C4">
            <v>36130</v>
          </cell>
        </row>
      </sheetData>
      <sheetData sheetId="276">
        <row r="4">
          <cell r="C4">
            <v>36130</v>
          </cell>
        </row>
      </sheetData>
      <sheetData sheetId="277">
        <row r="4">
          <cell r="C4">
            <v>36130</v>
          </cell>
        </row>
      </sheetData>
      <sheetData sheetId="278">
        <row r="4">
          <cell r="C4">
            <v>36130</v>
          </cell>
        </row>
      </sheetData>
      <sheetData sheetId="279">
        <row r="4">
          <cell r="C4">
            <v>36130</v>
          </cell>
        </row>
      </sheetData>
      <sheetData sheetId="280">
        <row r="4">
          <cell r="C4">
            <v>36130</v>
          </cell>
        </row>
      </sheetData>
      <sheetData sheetId="281">
        <row r="4">
          <cell r="C4">
            <v>36130</v>
          </cell>
        </row>
      </sheetData>
      <sheetData sheetId="282">
        <row r="4">
          <cell r="C4">
            <v>36130</v>
          </cell>
        </row>
      </sheetData>
      <sheetData sheetId="283">
        <row r="4">
          <cell r="C4">
            <v>36130</v>
          </cell>
        </row>
      </sheetData>
      <sheetData sheetId="284">
        <row r="4">
          <cell r="C4">
            <v>36130</v>
          </cell>
        </row>
      </sheetData>
      <sheetData sheetId="285">
        <row r="4">
          <cell r="C4">
            <v>36130</v>
          </cell>
        </row>
      </sheetData>
      <sheetData sheetId="286">
        <row r="4">
          <cell r="C4">
            <v>36130</v>
          </cell>
        </row>
      </sheetData>
      <sheetData sheetId="287">
        <row r="4">
          <cell r="C4">
            <v>36130</v>
          </cell>
        </row>
      </sheetData>
      <sheetData sheetId="288">
        <row r="4">
          <cell r="C4">
            <v>36130</v>
          </cell>
        </row>
      </sheetData>
      <sheetData sheetId="289">
        <row r="4">
          <cell r="C4">
            <v>36130</v>
          </cell>
        </row>
      </sheetData>
      <sheetData sheetId="290">
        <row r="4">
          <cell r="C4">
            <v>36130</v>
          </cell>
        </row>
      </sheetData>
      <sheetData sheetId="291">
        <row r="4">
          <cell r="C4">
            <v>36130</v>
          </cell>
        </row>
      </sheetData>
      <sheetData sheetId="292">
        <row r="4">
          <cell r="C4">
            <v>36130</v>
          </cell>
        </row>
      </sheetData>
      <sheetData sheetId="293">
        <row r="4">
          <cell r="C4">
            <v>36130</v>
          </cell>
        </row>
      </sheetData>
      <sheetData sheetId="294">
        <row r="4">
          <cell r="C4">
            <v>36130</v>
          </cell>
        </row>
      </sheetData>
      <sheetData sheetId="295">
        <row r="4">
          <cell r="C4">
            <v>36130</v>
          </cell>
        </row>
      </sheetData>
      <sheetData sheetId="296">
        <row r="4">
          <cell r="C4">
            <v>36130</v>
          </cell>
        </row>
      </sheetData>
      <sheetData sheetId="297">
        <row r="4">
          <cell r="C4">
            <v>36130</v>
          </cell>
        </row>
      </sheetData>
      <sheetData sheetId="298">
        <row r="4">
          <cell r="C4">
            <v>36130</v>
          </cell>
        </row>
      </sheetData>
      <sheetData sheetId="299">
        <row r="4">
          <cell r="C4">
            <v>36130</v>
          </cell>
        </row>
      </sheetData>
      <sheetData sheetId="300">
        <row r="4">
          <cell r="C4">
            <v>36130</v>
          </cell>
        </row>
      </sheetData>
      <sheetData sheetId="301">
        <row r="4">
          <cell r="C4">
            <v>36130</v>
          </cell>
        </row>
      </sheetData>
      <sheetData sheetId="302">
        <row r="4">
          <cell r="C4">
            <v>36130</v>
          </cell>
        </row>
      </sheetData>
      <sheetData sheetId="303">
        <row r="4">
          <cell r="C4">
            <v>36130</v>
          </cell>
        </row>
      </sheetData>
      <sheetData sheetId="304">
        <row r="4">
          <cell r="C4">
            <v>36130</v>
          </cell>
        </row>
      </sheetData>
      <sheetData sheetId="305">
        <row r="4">
          <cell r="C4">
            <v>36130</v>
          </cell>
        </row>
      </sheetData>
      <sheetData sheetId="306">
        <row r="4">
          <cell r="C4">
            <v>36130</v>
          </cell>
        </row>
      </sheetData>
      <sheetData sheetId="307">
        <row r="4">
          <cell r="C4">
            <v>36130</v>
          </cell>
        </row>
      </sheetData>
      <sheetData sheetId="308">
        <row r="4">
          <cell r="C4">
            <v>36130</v>
          </cell>
        </row>
      </sheetData>
      <sheetData sheetId="309">
        <row r="4">
          <cell r="C4">
            <v>36130</v>
          </cell>
        </row>
      </sheetData>
      <sheetData sheetId="310">
        <row r="4">
          <cell r="C4">
            <v>36130</v>
          </cell>
        </row>
      </sheetData>
      <sheetData sheetId="311">
        <row r="4">
          <cell r="C4">
            <v>36130</v>
          </cell>
        </row>
      </sheetData>
      <sheetData sheetId="312">
        <row r="4">
          <cell r="C4">
            <v>36130</v>
          </cell>
        </row>
      </sheetData>
      <sheetData sheetId="313">
        <row r="4">
          <cell r="C4">
            <v>36130</v>
          </cell>
        </row>
      </sheetData>
      <sheetData sheetId="314">
        <row r="4">
          <cell r="C4">
            <v>36130</v>
          </cell>
        </row>
      </sheetData>
      <sheetData sheetId="315">
        <row r="4">
          <cell r="C4">
            <v>36130</v>
          </cell>
        </row>
      </sheetData>
      <sheetData sheetId="316">
        <row r="4">
          <cell r="C4">
            <v>36130</v>
          </cell>
        </row>
      </sheetData>
      <sheetData sheetId="317">
        <row r="4">
          <cell r="C4">
            <v>36130</v>
          </cell>
        </row>
      </sheetData>
      <sheetData sheetId="318">
        <row r="4">
          <cell r="C4">
            <v>36130</v>
          </cell>
        </row>
      </sheetData>
      <sheetData sheetId="319">
        <row r="4">
          <cell r="C4">
            <v>36130</v>
          </cell>
        </row>
      </sheetData>
      <sheetData sheetId="320">
        <row r="4">
          <cell r="C4">
            <v>36130</v>
          </cell>
        </row>
      </sheetData>
      <sheetData sheetId="321">
        <row r="4">
          <cell r="C4">
            <v>36130</v>
          </cell>
        </row>
      </sheetData>
      <sheetData sheetId="322">
        <row r="4">
          <cell r="C4">
            <v>36130</v>
          </cell>
        </row>
      </sheetData>
      <sheetData sheetId="323">
        <row r="4">
          <cell r="C4">
            <v>36130</v>
          </cell>
        </row>
      </sheetData>
      <sheetData sheetId="324">
        <row r="4">
          <cell r="C4">
            <v>36130</v>
          </cell>
        </row>
      </sheetData>
      <sheetData sheetId="325">
        <row r="4">
          <cell r="C4">
            <v>36130</v>
          </cell>
        </row>
      </sheetData>
      <sheetData sheetId="326">
        <row r="4">
          <cell r="C4">
            <v>36130</v>
          </cell>
        </row>
      </sheetData>
      <sheetData sheetId="327">
        <row r="4">
          <cell r="C4">
            <v>36130</v>
          </cell>
        </row>
      </sheetData>
      <sheetData sheetId="328">
        <row r="4">
          <cell r="C4">
            <v>36130</v>
          </cell>
        </row>
      </sheetData>
      <sheetData sheetId="329">
        <row r="4">
          <cell r="C4">
            <v>36130</v>
          </cell>
        </row>
      </sheetData>
      <sheetData sheetId="330">
        <row r="4">
          <cell r="C4">
            <v>36130</v>
          </cell>
        </row>
      </sheetData>
      <sheetData sheetId="331">
        <row r="4">
          <cell r="C4">
            <v>36130</v>
          </cell>
        </row>
      </sheetData>
      <sheetData sheetId="332">
        <row r="4">
          <cell r="C4">
            <v>36130</v>
          </cell>
        </row>
      </sheetData>
      <sheetData sheetId="333">
        <row r="4">
          <cell r="C4">
            <v>36130</v>
          </cell>
        </row>
      </sheetData>
      <sheetData sheetId="334">
        <row r="4">
          <cell r="C4">
            <v>36130</v>
          </cell>
        </row>
      </sheetData>
      <sheetData sheetId="335">
        <row r="4">
          <cell r="C4">
            <v>36130</v>
          </cell>
        </row>
      </sheetData>
      <sheetData sheetId="336">
        <row r="4">
          <cell r="C4">
            <v>36130</v>
          </cell>
        </row>
      </sheetData>
      <sheetData sheetId="337">
        <row r="4">
          <cell r="C4">
            <v>36130</v>
          </cell>
        </row>
      </sheetData>
      <sheetData sheetId="338">
        <row r="4">
          <cell r="C4">
            <v>36130</v>
          </cell>
        </row>
      </sheetData>
      <sheetData sheetId="339">
        <row r="4">
          <cell r="C4">
            <v>36130</v>
          </cell>
        </row>
      </sheetData>
      <sheetData sheetId="340">
        <row r="4">
          <cell r="C4">
            <v>36130</v>
          </cell>
        </row>
      </sheetData>
      <sheetData sheetId="341">
        <row r="4">
          <cell r="C4">
            <v>36130</v>
          </cell>
        </row>
      </sheetData>
      <sheetData sheetId="342">
        <row r="4">
          <cell r="C4">
            <v>36130</v>
          </cell>
        </row>
      </sheetData>
      <sheetData sheetId="343">
        <row r="4">
          <cell r="C4">
            <v>36130</v>
          </cell>
        </row>
      </sheetData>
      <sheetData sheetId="344">
        <row r="4">
          <cell r="C4">
            <v>36130</v>
          </cell>
        </row>
      </sheetData>
      <sheetData sheetId="345">
        <row r="4">
          <cell r="C4">
            <v>36130</v>
          </cell>
        </row>
      </sheetData>
      <sheetData sheetId="346">
        <row r="4">
          <cell r="C4">
            <v>36130</v>
          </cell>
        </row>
      </sheetData>
      <sheetData sheetId="347">
        <row r="4">
          <cell r="C4">
            <v>36130</v>
          </cell>
        </row>
      </sheetData>
      <sheetData sheetId="348">
        <row r="4">
          <cell r="C4">
            <v>36130</v>
          </cell>
        </row>
      </sheetData>
      <sheetData sheetId="349">
        <row r="4">
          <cell r="C4">
            <v>36130</v>
          </cell>
        </row>
      </sheetData>
      <sheetData sheetId="350">
        <row r="4">
          <cell r="C4">
            <v>36130</v>
          </cell>
        </row>
      </sheetData>
      <sheetData sheetId="351">
        <row r="4">
          <cell r="C4">
            <v>36130</v>
          </cell>
        </row>
      </sheetData>
      <sheetData sheetId="352">
        <row r="4">
          <cell r="C4">
            <v>36130</v>
          </cell>
        </row>
      </sheetData>
      <sheetData sheetId="353">
        <row r="4">
          <cell r="C4">
            <v>36130</v>
          </cell>
        </row>
      </sheetData>
      <sheetData sheetId="354">
        <row r="4">
          <cell r="C4">
            <v>36130</v>
          </cell>
        </row>
      </sheetData>
      <sheetData sheetId="355">
        <row r="4">
          <cell r="C4">
            <v>36130</v>
          </cell>
        </row>
      </sheetData>
      <sheetData sheetId="356">
        <row r="4">
          <cell r="C4">
            <v>36130</v>
          </cell>
        </row>
      </sheetData>
      <sheetData sheetId="357">
        <row r="4">
          <cell r="C4">
            <v>36130</v>
          </cell>
        </row>
      </sheetData>
      <sheetData sheetId="358">
        <row r="4">
          <cell r="C4">
            <v>36130</v>
          </cell>
        </row>
      </sheetData>
      <sheetData sheetId="359">
        <row r="4">
          <cell r="C4">
            <v>36130</v>
          </cell>
        </row>
      </sheetData>
      <sheetData sheetId="360">
        <row r="4">
          <cell r="C4">
            <v>36130</v>
          </cell>
        </row>
      </sheetData>
      <sheetData sheetId="361">
        <row r="4">
          <cell r="C4">
            <v>36130</v>
          </cell>
        </row>
      </sheetData>
      <sheetData sheetId="362">
        <row r="4">
          <cell r="C4">
            <v>36130</v>
          </cell>
        </row>
      </sheetData>
      <sheetData sheetId="363">
        <row r="4">
          <cell r="C4">
            <v>36130</v>
          </cell>
        </row>
      </sheetData>
      <sheetData sheetId="364">
        <row r="4">
          <cell r="C4">
            <v>36130</v>
          </cell>
        </row>
      </sheetData>
      <sheetData sheetId="365">
        <row r="4">
          <cell r="C4">
            <v>36130</v>
          </cell>
        </row>
      </sheetData>
      <sheetData sheetId="366">
        <row r="4">
          <cell r="C4">
            <v>36130</v>
          </cell>
        </row>
      </sheetData>
      <sheetData sheetId="367">
        <row r="4">
          <cell r="C4">
            <v>36130</v>
          </cell>
        </row>
      </sheetData>
      <sheetData sheetId="368" refreshError="1"/>
      <sheetData sheetId="369">
        <row r="4">
          <cell r="C4">
            <v>36130</v>
          </cell>
        </row>
      </sheetData>
      <sheetData sheetId="370">
        <row r="4">
          <cell r="C4">
            <v>36130</v>
          </cell>
        </row>
      </sheetData>
      <sheetData sheetId="371">
        <row r="4">
          <cell r="C4">
            <v>36130</v>
          </cell>
        </row>
      </sheetData>
      <sheetData sheetId="372">
        <row r="4">
          <cell r="C4">
            <v>36130</v>
          </cell>
        </row>
      </sheetData>
      <sheetData sheetId="373">
        <row r="4">
          <cell r="C4">
            <v>36130</v>
          </cell>
        </row>
      </sheetData>
      <sheetData sheetId="374">
        <row r="4">
          <cell r="C4">
            <v>36130</v>
          </cell>
        </row>
      </sheetData>
      <sheetData sheetId="375" refreshError="1"/>
      <sheetData sheetId="376" refreshError="1"/>
      <sheetData sheetId="377">
        <row r="4">
          <cell r="C4">
            <v>36130</v>
          </cell>
        </row>
      </sheetData>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ow r="4">
          <cell r="C4">
            <v>36130</v>
          </cell>
        </row>
      </sheetData>
      <sheetData sheetId="392">
        <row r="4">
          <cell r="C4">
            <v>36130</v>
          </cell>
        </row>
      </sheetData>
      <sheetData sheetId="393">
        <row r="4">
          <cell r="C4">
            <v>36130</v>
          </cell>
        </row>
      </sheetData>
      <sheetData sheetId="394">
        <row r="4">
          <cell r="C4">
            <v>36130</v>
          </cell>
        </row>
      </sheetData>
      <sheetData sheetId="395">
        <row r="4">
          <cell r="C4">
            <v>36130</v>
          </cell>
        </row>
      </sheetData>
      <sheetData sheetId="396">
        <row r="4">
          <cell r="C4">
            <v>36130</v>
          </cell>
        </row>
      </sheetData>
      <sheetData sheetId="397">
        <row r="4">
          <cell r="C4">
            <v>36130</v>
          </cell>
        </row>
      </sheetData>
      <sheetData sheetId="398">
        <row r="4">
          <cell r="C4">
            <v>36130</v>
          </cell>
        </row>
      </sheetData>
      <sheetData sheetId="399">
        <row r="4">
          <cell r="C4">
            <v>36130</v>
          </cell>
        </row>
      </sheetData>
      <sheetData sheetId="400">
        <row r="4">
          <cell r="C4">
            <v>36130</v>
          </cell>
        </row>
      </sheetData>
      <sheetData sheetId="401">
        <row r="4">
          <cell r="C4">
            <v>36130</v>
          </cell>
        </row>
      </sheetData>
      <sheetData sheetId="402">
        <row r="4">
          <cell r="C4">
            <v>36130</v>
          </cell>
        </row>
      </sheetData>
      <sheetData sheetId="403">
        <row r="4">
          <cell r="C4">
            <v>36130</v>
          </cell>
        </row>
      </sheetData>
      <sheetData sheetId="404">
        <row r="4">
          <cell r="C4">
            <v>36130</v>
          </cell>
        </row>
      </sheetData>
      <sheetData sheetId="405">
        <row r="4">
          <cell r="C4">
            <v>36130</v>
          </cell>
        </row>
      </sheetData>
      <sheetData sheetId="406">
        <row r="4">
          <cell r="C4">
            <v>36130</v>
          </cell>
        </row>
      </sheetData>
      <sheetData sheetId="407">
        <row r="4">
          <cell r="C4">
            <v>36130</v>
          </cell>
        </row>
      </sheetData>
      <sheetData sheetId="408">
        <row r="4">
          <cell r="C4">
            <v>36130</v>
          </cell>
        </row>
      </sheetData>
      <sheetData sheetId="409">
        <row r="4">
          <cell r="C4">
            <v>36130</v>
          </cell>
        </row>
      </sheetData>
      <sheetData sheetId="410">
        <row r="4">
          <cell r="C4">
            <v>36130</v>
          </cell>
        </row>
      </sheetData>
      <sheetData sheetId="411">
        <row r="4">
          <cell r="C4">
            <v>36130</v>
          </cell>
        </row>
      </sheetData>
      <sheetData sheetId="412">
        <row r="4">
          <cell r="C4">
            <v>36130</v>
          </cell>
        </row>
      </sheetData>
      <sheetData sheetId="413">
        <row r="4">
          <cell r="C4">
            <v>36130</v>
          </cell>
        </row>
      </sheetData>
      <sheetData sheetId="414">
        <row r="4">
          <cell r="C4">
            <v>36130</v>
          </cell>
        </row>
      </sheetData>
      <sheetData sheetId="415">
        <row r="4">
          <cell r="C4">
            <v>36130</v>
          </cell>
        </row>
      </sheetData>
      <sheetData sheetId="416">
        <row r="4">
          <cell r="C4">
            <v>36130</v>
          </cell>
        </row>
      </sheetData>
      <sheetData sheetId="417">
        <row r="4">
          <cell r="C4">
            <v>36130</v>
          </cell>
        </row>
      </sheetData>
      <sheetData sheetId="418">
        <row r="4">
          <cell r="C4">
            <v>36130</v>
          </cell>
        </row>
      </sheetData>
      <sheetData sheetId="419">
        <row r="4">
          <cell r="C4">
            <v>36130</v>
          </cell>
        </row>
      </sheetData>
      <sheetData sheetId="420">
        <row r="4">
          <cell r="C4">
            <v>36130</v>
          </cell>
        </row>
      </sheetData>
      <sheetData sheetId="421">
        <row r="4">
          <cell r="C4">
            <v>36130</v>
          </cell>
        </row>
      </sheetData>
      <sheetData sheetId="422">
        <row r="4">
          <cell r="C4">
            <v>36130</v>
          </cell>
        </row>
      </sheetData>
      <sheetData sheetId="423">
        <row r="4">
          <cell r="C4">
            <v>36130</v>
          </cell>
        </row>
      </sheetData>
      <sheetData sheetId="424">
        <row r="4">
          <cell r="C4">
            <v>36130</v>
          </cell>
        </row>
      </sheetData>
      <sheetData sheetId="425">
        <row r="4">
          <cell r="C4">
            <v>36130</v>
          </cell>
        </row>
      </sheetData>
      <sheetData sheetId="426">
        <row r="4">
          <cell r="C4">
            <v>36130</v>
          </cell>
        </row>
      </sheetData>
      <sheetData sheetId="427">
        <row r="4">
          <cell r="C4">
            <v>36130</v>
          </cell>
        </row>
      </sheetData>
      <sheetData sheetId="428">
        <row r="4">
          <cell r="C4">
            <v>36130</v>
          </cell>
        </row>
      </sheetData>
      <sheetData sheetId="429">
        <row r="4">
          <cell r="C4">
            <v>36130</v>
          </cell>
        </row>
      </sheetData>
      <sheetData sheetId="430">
        <row r="4">
          <cell r="C4">
            <v>36130</v>
          </cell>
        </row>
      </sheetData>
      <sheetData sheetId="431">
        <row r="4">
          <cell r="C4">
            <v>36130</v>
          </cell>
        </row>
      </sheetData>
      <sheetData sheetId="432">
        <row r="4">
          <cell r="C4">
            <v>36130</v>
          </cell>
        </row>
      </sheetData>
      <sheetData sheetId="433">
        <row r="4">
          <cell r="C4">
            <v>36130</v>
          </cell>
        </row>
      </sheetData>
      <sheetData sheetId="434">
        <row r="4">
          <cell r="C4">
            <v>36130</v>
          </cell>
        </row>
      </sheetData>
      <sheetData sheetId="435">
        <row r="4">
          <cell r="C4">
            <v>36130</v>
          </cell>
        </row>
      </sheetData>
      <sheetData sheetId="436">
        <row r="4">
          <cell r="C4">
            <v>36130</v>
          </cell>
        </row>
      </sheetData>
      <sheetData sheetId="437">
        <row r="4">
          <cell r="C4">
            <v>36130</v>
          </cell>
        </row>
      </sheetData>
      <sheetData sheetId="438">
        <row r="4">
          <cell r="C4">
            <v>36130</v>
          </cell>
        </row>
      </sheetData>
      <sheetData sheetId="439">
        <row r="4">
          <cell r="C4">
            <v>36130</v>
          </cell>
        </row>
      </sheetData>
      <sheetData sheetId="440">
        <row r="4">
          <cell r="C4">
            <v>36130</v>
          </cell>
        </row>
      </sheetData>
      <sheetData sheetId="441">
        <row r="4">
          <cell r="C4">
            <v>36130</v>
          </cell>
        </row>
      </sheetData>
      <sheetData sheetId="442">
        <row r="4">
          <cell r="C4">
            <v>36130</v>
          </cell>
        </row>
      </sheetData>
      <sheetData sheetId="443">
        <row r="4">
          <cell r="C4">
            <v>36130</v>
          </cell>
        </row>
      </sheetData>
      <sheetData sheetId="444">
        <row r="4">
          <cell r="C4">
            <v>36130</v>
          </cell>
        </row>
      </sheetData>
      <sheetData sheetId="445">
        <row r="4">
          <cell r="C4">
            <v>36130</v>
          </cell>
        </row>
      </sheetData>
      <sheetData sheetId="446">
        <row r="4">
          <cell r="C4">
            <v>36130</v>
          </cell>
        </row>
      </sheetData>
      <sheetData sheetId="447">
        <row r="4">
          <cell r="C4">
            <v>36130</v>
          </cell>
        </row>
      </sheetData>
      <sheetData sheetId="448">
        <row r="4">
          <cell r="C4">
            <v>36130</v>
          </cell>
        </row>
      </sheetData>
      <sheetData sheetId="449">
        <row r="4">
          <cell r="C4">
            <v>36130</v>
          </cell>
        </row>
      </sheetData>
      <sheetData sheetId="450">
        <row r="4">
          <cell r="C4">
            <v>36130</v>
          </cell>
        </row>
      </sheetData>
      <sheetData sheetId="451">
        <row r="4">
          <cell r="C4">
            <v>36130</v>
          </cell>
        </row>
      </sheetData>
      <sheetData sheetId="452">
        <row r="4">
          <cell r="C4">
            <v>36130</v>
          </cell>
        </row>
      </sheetData>
      <sheetData sheetId="453">
        <row r="4">
          <cell r="C4">
            <v>36130</v>
          </cell>
        </row>
      </sheetData>
      <sheetData sheetId="454">
        <row r="4">
          <cell r="C4">
            <v>36130</v>
          </cell>
        </row>
      </sheetData>
      <sheetData sheetId="455">
        <row r="4">
          <cell r="C4">
            <v>36130</v>
          </cell>
        </row>
      </sheetData>
      <sheetData sheetId="456">
        <row r="4">
          <cell r="C4">
            <v>36130</v>
          </cell>
        </row>
      </sheetData>
      <sheetData sheetId="457">
        <row r="4">
          <cell r="C4">
            <v>36130</v>
          </cell>
        </row>
      </sheetData>
      <sheetData sheetId="458">
        <row r="4">
          <cell r="C4">
            <v>36130</v>
          </cell>
        </row>
      </sheetData>
      <sheetData sheetId="459">
        <row r="4">
          <cell r="C4">
            <v>36130</v>
          </cell>
        </row>
      </sheetData>
      <sheetData sheetId="460">
        <row r="4">
          <cell r="C4">
            <v>36130</v>
          </cell>
        </row>
      </sheetData>
      <sheetData sheetId="461">
        <row r="4">
          <cell r="C4">
            <v>36130</v>
          </cell>
        </row>
      </sheetData>
      <sheetData sheetId="462">
        <row r="4">
          <cell r="C4">
            <v>36130</v>
          </cell>
        </row>
      </sheetData>
      <sheetData sheetId="463">
        <row r="4">
          <cell r="C4">
            <v>36130</v>
          </cell>
        </row>
      </sheetData>
      <sheetData sheetId="464">
        <row r="4">
          <cell r="C4">
            <v>36130</v>
          </cell>
        </row>
      </sheetData>
      <sheetData sheetId="465">
        <row r="4">
          <cell r="C4">
            <v>36130</v>
          </cell>
        </row>
      </sheetData>
      <sheetData sheetId="466">
        <row r="4">
          <cell r="C4">
            <v>36130</v>
          </cell>
        </row>
      </sheetData>
      <sheetData sheetId="467">
        <row r="4">
          <cell r="C4">
            <v>36130</v>
          </cell>
        </row>
      </sheetData>
      <sheetData sheetId="468">
        <row r="4">
          <cell r="C4">
            <v>36130</v>
          </cell>
        </row>
      </sheetData>
      <sheetData sheetId="469">
        <row r="4">
          <cell r="C4">
            <v>36130</v>
          </cell>
        </row>
      </sheetData>
      <sheetData sheetId="470">
        <row r="4">
          <cell r="C4">
            <v>36130</v>
          </cell>
        </row>
      </sheetData>
      <sheetData sheetId="471">
        <row r="4">
          <cell r="C4">
            <v>36130</v>
          </cell>
        </row>
      </sheetData>
      <sheetData sheetId="472">
        <row r="4">
          <cell r="C4">
            <v>36130</v>
          </cell>
        </row>
      </sheetData>
      <sheetData sheetId="473">
        <row r="4">
          <cell r="C4">
            <v>36130</v>
          </cell>
        </row>
      </sheetData>
      <sheetData sheetId="474">
        <row r="4">
          <cell r="C4">
            <v>36130</v>
          </cell>
        </row>
      </sheetData>
      <sheetData sheetId="475">
        <row r="4">
          <cell r="C4">
            <v>36130</v>
          </cell>
        </row>
      </sheetData>
      <sheetData sheetId="476">
        <row r="4">
          <cell r="C4">
            <v>36130</v>
          </cell>
        </row>
      </sheetData>
      <sheetData sheetId="477">
        <row r="4">
          <cell r="C4">
            <v>36130</v>
          </cell>
        </row>
      </sheetData>
      <sheetData sheetId="478">
        <row r="4">
          <cell r="C4">
            <v>36130</v>
          </cell>
        </row>
      </sheetData>
      <sheetData sheetId="479">
        <row r="4">
          <cell r="C4">
            <v>36130</v>
          </cell>
        </row>
      </sheetData>
      <sheetData sheetId="480">
        <row r="4">
          <cell r="C4">
            <v>36130</v>
          </cell>
        </row>
      </sheetData>
      <sheetData sheetId="481">
        <row r="4">
          <cell r="C4">
            <v>36130</v>
          </cell>
        </row>
      </sheetData>
      <sheetData sheetId="482">
        <row r="4">
          <cell r="C4">
            <v>36130</v>
          </cell>
        </row>
      </sheetData>
      <sheetData sheetId="483">
        <row r="4">
          <cell r="C4">
            <v>36130</v>
          </cell>
        </row>
      </sheetData>
      <sheetData sheetId="484">
        <row r="4">
          <cell r="C4">
            <v>36130</v>
          </cell>
        </row>
      </sheetData>
      <sheetData sheetId="485">
        <row r="4">
          <cell r="C4">
            <v>36130</v>
          </cell>
        </row>
      </sheetData>
      <sheetData sheetId="486">
        <row r="4">
          <cell r="C4">
            <v>36130</v>
          </cell>
        </row>
      </sheetData>
      <sheetData sheetId="487">
        <row r="4">
          <cell r="C4">
            <v>36130</v>
          </cell>
        </row>
      </sheetData>
      <sheetData sheetId="488">
        <row r="4">
          <cell r="C4">
            <v>36130</v>
          </cell>
        </row>
      </sheetData>
      <sheetData sheetId="489">
        <row r="4">
          <cell r="C4">
            <v>36130</v>
          </cell>
        </row>
      </sheetData>
      <sheetData sheetId="490">
        <row r="4">
          <cell r="C4">
            <v>36130</v>
          </cell>
        </row>
      </sheetData>
      <sheetData sheetId="491">
        <row r="4">
          <cell r="C4">
            <v>36130</v>
          </cell>
        </row>
      </sheetData>
      <sheetData sheetId="492">
        <row r="4">
          <cell r="C4">
            <v>36130</v>
          </cell>
        </row>
      </sheetData>
      <sheetData sheetId="493">
        <row r="4">
          <cell r="C4">
            <v>36130</v>
          </cell>
        </row>
      </sheetData>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ow r="4">
          <cell r="C4">
            <v>36130</v>
          </cell>
        </row>
      </sheetData>
      <sheetData sheetId="506">
        <row r="4">
          <cell r="C4">
            <v>36130</v>
          </cell>
        </row>
      </sheetData>
      <sheetData sheetId="507">
        <row r="4">
          <cell r="C4">
            <v>36130</v>
          </cell>
        </row>
      </sheetData>
      <sheetData sheetId="508">
        <row r="4">
          <cell r="C4">
            <v>36130</v>
          </cell>
        </row>
      </sheetData>
      <sheetData sheetId="509">
        <row r="4">
          <cell r="C4">
            <v>36130</v>
          </cell>
        </row>
      </sheetData>
      <sheetData sheetId="510">
        <row r="4">
          <cell r="C4">
            <v>36130</v>
          </cell>
        </row>
      </sheetData>
      <sheetData sheetId="511">
        <row r="4">
          <cell r="C4">
            <v>36130</v>
          </cell>
        </row>
      </sheetData>
      <sheetData sheetId="512">
        <row r="4">
          <cell r="C4">
            <v>36130</v>
          </cell>
        </row>
      </sheetData>
      <sheetData sheetId="513">
        <row r="4">
          <cell r="C4">
            <v>36130</v>
          </cell>
        </row>
      </sheetData>
      <sheetData sheetId="514">
        <row r="4">
          <cell r="C4">
            <v>36130</v>
          </cell>
        </row>
      </sheetData>
      <sheetData sheetId="515">
        <row r="4">
          <cell r="C4">
            <v>36130</v>
          </cell>
        </row>
      </sheetData>
      <sheetData sheetId="516">
        <row r="4">
          <cell r="C4">
            <v>36130</v>
          </cell>
        </row>
      </sheetData>
      <sheetData sheetId="517">
        <row r="4">
          <cell r="C4">
            <v>36130</v>
          </cell>
        </row>
      </sheetData>
      <sheetData sheetId="518">
        <row r="4">
          <cell r="C4">
            <v>36130</v>
          </cell>
        </row>
      </sheetData>
      <sheetData sheetId="519">
        <row r="4">
          <cell r="C4">
            <v>36130</v>
          </cell>
        </row>
      </sheetData>
      <sheetData sheetId="520">
        <row r="4">
          <cell r="C4">
            <v>36130</v>
          </cell>
        </row>
      </sheetData>
      <sheetData sheetId="521">
        <row r="4">
          <cell r="C4">
            <v>36130</v>
          </cell>
        </row>
      </sheetData>
      <sheetData sheetId="522">
        <row r="4">
          <cell r="C4">
            <v>36130</v>
          </cell>
        </row>
      </sheetData>
      <sheetData sheetId="523">
        <row r="4">
          <cell r="C4">
            <v>36130</v>
          </cell>
        </row>
      </sheetData>
      <sheetData sheetId="524">
        <row r="4">
          <cell r="C4">
            <v>36130</v>
          </cell>
        </row>
      </sheetData>
      <sheetData sheetId="525">
        <row r="4">
          <cell r="C4">
            <v>36130</v>
          </cell>
        </row>
      </sheetData>
      <sheetData sheetId="526">
        <row r="4">
          <cell r="C4">
            <v>36130</v>
          </cell>
        </row>
      </sheetData>
      <sheetData sheetId="527">
        <row r="4">
          <cell r="C4">
            <v>36130</v>
          </cell>
        </row>
      </sheetData>
      <sheetData sheetId="528">
        <row r="4">
          <cell r="C4">
            <v>36130</v>
          </cell>
        </row>
      </sheetData>
      <sheetData sheetId="529">
        <row r="4">
          <cell r="C4">
            <v>36130</v>
          </cell>
        </row>
      </sheetData>
      <sheetData sheetId="530">
        <row r="4">
          <cell r="C4">
            <v>36130</v>
          </cell>
        </row>
      </sheetData>
      <sheetData sheetId="531">
        <row r="4">
          <cell r="C4">
            <v>36130</v>
          </cell>
        </row>
      </sheetData>
      <sheetData sheetId="532">
        <row r="4">
          <cell r="C4">
            <v>36130</v>
          </cell>
        </row>
      </sheetData>
      <sheetData sheetId="533">
        <row r="4">
          <cell r="C4">
            <v>36130</v>
          </cell>
        </row>
      </sheetData>
      <sheetData sheetId="534">
        <row r="4">
          <cell r="C4">
            <v>36130</v>
          </cell>
        </row>
      </sheetData>
      <sheetData sheetId="535">
        <row r="4">
          <cell r="C4">
            <v>36130</v>
          </cell>
        </row>
      </sheetData>
      <sheetData sheetId="536">
        <row r="4">
          <cell r="C4">
            <v>36130</v>
          </cell>
        </row>
      </sheetData>
      <sheetData sheetId="537">
        <row r="4">
          <cell r="C4">
            <v>36130</v>
          </cell>
        </row>
      </sheetData>
      <sheetData sheetId="538">
        <row r="4">
          <cell r="C4">
            <v>36130</v>
          </cell>
        </row>
      </sheetData>
      <sheetData sheetId="539">
        <row r="4">
          <cell r="C4">
            <v>36130</v>
          </cell>
        </row>
      </sheetData>
      <sheetData sheetId="540">
        <row r="4">
          <cell r="C4">
            <v>36130</v>
          </cell>
        </row>
      </sheetData>
      <sheetData sheetId="541">
        <row r="4">
          <cell r="C4">
            <v>36130</v>
          </cell>
        </row>
      </sheetData>
      <sheetData sheetId="542">
        <row r="4">
          <cell r="C4">
            <v>36130</v>
          </cell>
        </row>
      </sheetData>
      <sheetData sheetId="543">
        <row r="4">
          <cell r="C4">
            <v>36130</v>
          </cell>
        </row>
      </sheetData>
      <sheetData sheetId="544">
        <row r="4">
          <cell r="C4">
            <v>36130</v>
          </cell>
        </row>
      </sheetData>
      <sheetData sheetId="545">
        <row r="4">
          <cell r="C4">
            <v>36130</v>
          </cell>
        </row>
      </sheetData>
      <sheetData sheetId="546">
        <row r="4">
          <cell r="C4">
            <v>36130</v>
          </cell>
        </row>
      </sheetData>
      <sheetData sheetId="547">
        <row r="4">
          <cell r="C4">
            <v>36130</v>
          </cell>
        </row>
      </sheetData>
      <sheetData sheetId="548">
        <row r="4">
          <cell r="C4">
            <v>36130</v>
          </cell>
        </row>
      </sheetData>
      <sheetData sheetId="549">
        <row r="4">
          <cell r="C4">
            <v>36130</v>
          </cell>
        </row>
      </sheetData>
      <sheetData sheetId="550">
        <row r="4">
          <cell r="C4">
            <v>36130</v>
          </cell>
        </row>
      </sheetData>
      <sheetData sheetId="551">
        <row r="4">
          <cell r="C4">
            <v>36130</v>
          </cell>
        </row>
      </sheetData>
      <sheetData sheetId="552">
        <row r="4">
          <cell r="C4">
            <v>36130</v>
          </cell>
        </row>
      </sheetData>
      <sheetData sheetId="553">
        <row r="4">
          <cell r="C4">
            <v>36130</v>
          </cell>
        </row>
      </sheetData>
      <sheetData sheetId="554">
        <row r="4">
          <cell r="C4">
            <v>36130</v>
          </cell>
        </row>
      </sheetData>
      <sheetData sheetId="555">
        <row r="4">
          <cell r="C4">
            <v>36130</v>
          </cell>
        </row>
      </sheetData>
      <sheetData sheetId="556">
        <row r="4">
          <cell r="C4">
            <v>36130</v>
          </cell>
        </row>
      </sheetData>
      <sheetData sheetId="557">
        <row r="4">
          <cell r="C4">
            <v>36130</v>
          </cell>
        </row>
      </sheetData>
      <sheetData sheetId="558">
        <row r="4">
          <cell r="C4">
            <v>36130</v>
          </cell>
        </row>
      </sheetData>
      <sheetData sheetId="559">
        <row r="4">
          <cell r="C4">
            <v>36130</v>
          </cell>
        </row>
      </sheetData>
      <sheetData sheetId="560">
        <row r="4">
          <cell r="C4">
            <v>36130</v>
          </cell>
        </row>
      </sheetData>
      <sheetData sheetId="561">
        <row r="4">
          <cell r="C4">
            <v>36130</v>
          </cell>
        </row>
      </sheetData>
      <sheetData sheetId="562">
        <row r="4">
          <cell r="C4">
            <v>36130</v>
          </cell>
        </row>
      </sheetData>
      <sheetData sheetId="563">
        <row r="4">
          <cell r="C4">
            <v>36130</v>
          </cell>
        </row>
      </sheetData>
      <sheetData sheetId="564">
        <row r="4">
          <cell r="C4">
            <v>36130</v>
          </cell>
        </row>
      </sheetData>
      <sheetData sheetId="565">
        <row r="4">
          <cell r="C4">
            <v>36130</v>
          </cell>
        </row>
      </sheetData>
      <sheetData sheetId="566">
        <row r="4">
          <cell r="C4">
            <v>36130</v>
          </cell>
        </row>
      </sheetData>
      <sheetData sheetId="567">
        <row r="4">
          <cell r="C4">
            <v>36130</v>
          </cell>
        </row>
      </sheetData>
      <sheetData sheetId="568">
        <row r="4">
          <cell r="C4">
            <v>36130</v>
          </cell>
        </row>
      </sheetData>
      <sheetData sheetId="569">
        <row r="4">
          <cell r="C4">
            <v>36130</v>
          </cell>
        </row>
      </sheetData>
      <sheetData sheetId="570">
        <row r="4">
          <cell r="C4">
            <v>36130</v>
          </cell>
        </row>
      </sheetData>
      <sheetData sheetId="571">
        <row r="4">
          <cell r="C4">
            <v>36130</v>
          </cell>
        </row>
      </sheetData>
      <sheetData sheetId="572">
        <row r="4">
          <cell r="C4">
            <v>36130</v>
          </cell>
        </row>
      </sheetData>
      <sheetData sheetId="573">
        <row r="4">
          <cell r="C4">
            <v>36130</v>
          </cell>
        </row>
      </sheetData>
      <sheetData sheetId="574">
        <row r="4">
          <cell r="C4">
            <v>36130</v>
          </cell>
        </row>
      </sheetData>
      <sheetData sheetId="575">
        <row r="4">
          <cell r="C4">
            <v>36130</v>
          </cell>
        </row>
      </sheetData>
      <sheetData sheetId="576">
        <row r="4">
          <cell r="C4">
            <v>36130</v>
          </cell>
        </row>
      </sheetData>
      <sheetData sheetId="577">
        <row r="4">
          <cell r="C4">
            <v>36130</v>
          </cell>
        </row>
      </sheetData>
      <sheetData sheetId="578">
        <row r="4">
          <cell r="C4">
            <v>36130</v>
          </cell>
        </row>
      </sheetData>
      <sheetData sheetId="579">
        <row r="4">
          <cell r="C4">
            <v>36130</v>
          </cell>
        </row>
      </sheetData>
      <sheetData sheetId="580">
        <row r="4">
          <cell r="C4">
            <v>36130</v>
          </cell>
        </row>
      </sheetData>
      <sheetData sheetId="581">
        <row r="4">
          <cell r="C4">
            <v>36130</v>
          </cell>
        </row>
      </sheetData>
      <sheetData sheetId="582">
        <row r="4">
          <cell r="C4">
            <v>36130</v>
          </cell>
        </row>
      </sheetData>
      <sheetData sheetId="583">
        <row r="4">
          <cell r="C4">
            <v>36130</v>
          </cell>
        </row>
      </sheetData>
      <sheetData sheetId="584">
        <row r="4">
          <cell r="C4">
            <v>36130</v>
          </cell>
        </row>
      </sheetData>
      <sheetData sheetId="585">
        <row r="4">
          <cell r="C4">
            <v>36130</v>
          </cell>
        </row>
      </sheetData>
      <sheetData sheetId="586">
        <row r="4">
          <cell r="C4">
            <v>36130</v>
          </cell>
        </row>
      </sheetData>
      <sheetData sheetId="587">
        <row r="4">
          <cell r="C4">
            <v>36130</v>
          </cell>
        </row>
      </sheetData>
      <sheetData sheetId="588">
        <row r="4">
          <cell r="C4">
            <v>36130</v>
          </cell>
        </row>
      </sheetData>
      <sheetData sheetId="589">
        <row r="4">
          <cell r="C4">
            <v>36130</v>
          </cell>
        </row>
      </sheetData>
      <sheetData sheetId="590">
        <row r="4">
          <cell r="C4">
            <v>36130</v>
          </cell>
        </row>
      </sheetData>
      <sheetData sheetId="591">
        <row r="4">
          <cell r="C4">
            <v>36130</v>
          </cell>
        </row>
      </sheetData>
      <sheetData sheetId="592">
        <row r="4">
          <cell r="C4">
            <v>36130</v>
          </cell>
        </row>
      </sheetData>
      <sheetData sheetId="593">
        <row r="4">
          <cell r="C4">
            <v>36130</v>
          </cell>
        </row>
      </sheetData>
      <sheetData sheetId="594">
        <row r="4">
          <cell r="C4">
            <v>36130</v>
          </cell>
        </row>
      </sheetData>
      <sheetData sheetId="595">
        <row r="4">
          <cell r="C4">
            <v>36130</v>
          </cell>
        </row>
      </sheetData>
      <sheetData sheetId="596">
        <row r="4">
          <cell r="C4">
            <v>36130</v>
          </cell>
        </row>
      </sheetData>
      <sheetData sheetId="597">
        <row r="4">
          <cell r="C4">
            <v>36130</v>
          </cell>
        </row>
      </sheetData>
      <sheetData sheetId="598">
        <row r="4">
          <cell r="C4">
            <v>36130</v>
          </cell>
        </row>
      </sheetData>
      <sheetData sheetId="599">
        <row r="4">
          <cell r="C4">
            <v>36130</v>
          </cell>
        </row>
      </sheetData>
      <sheetData sheetId="600">
        <row r="4">
          <cell r="C4">
            <v>36130</v>
          </cell>
        </row>
      </sheetData>
      <sheetData sheetId="601">
        <row r="4">
          <cell r="C4">
            <v>36130</v>
          </cell>
        </row>
      </sheetData>
      <sheetData sheetId="602">
        <row r="4">
          <cell r="C4">
            <v>36130</v>
          </cell>
        </row>
      </sheetData>
      <sheetData sheetId="603">
        <row r="4">
          <cell r="C4">
            <v>36130</v>
          </cell>
        </row>
      </sheetData>
      <sheetData sheetId="604">
        <row r="4">
          <cell r="C4">
            <v>36130</v>
          </cell>
        </row>
      </sheetData>
      <sheetData sheetId="605">
        <row r="4">
          <cell r="C4">
            <v>36130</v>
          </cell>
        </row>
      </sheetData>
      <sheetData sheetId="606">
        <row r="4">
          <cell r="C4">
            <v>36130</v>
          </cell>
        </row>
      </sheetData>
      <sheetData sheetId="607">
        <row r="4">
          <cell r="C4">
            <v>36130</v>
          </cell>
        </row>
      </sheetData>
      <sheetData sheetId="608">
        <row r="4">
          <cell r="C4">
            <v>36130</v>
          </cell>
        </row>
      </sheetData>
      <sheetData sheetId="609">
        <row r="4">
          <cell r="C4">
            <v>36130</v>
          </cell>
        </row>
      </sheetData>
      <sheetData sheetId="610">
        <row r="4">
          <cell r="C4">
            <v>36130</v>
          </cell>
        </row>
      </sheetData>
      <sheetData sheetId="611">
        <row r="4">
          <cell r="C4">
            <v>36130</v>
          </cell>
        </row>
      </sheetData>
      <sheetData sheetId="612">
        <row r="4">
          <cell r="C4">
            <v>36130</v>
          </cell>
        </row>
      </sheetData>
      <sheetData sheetId="613">
        <row r="4">
          <cell r="C4">
            <v>36130</v>
          </cell>
        </row>
      </sheetData>
      <sheetData sheetId="614">
        <row r="4">
          <cell r="C4">
            <v>36130</v>
          </cell>
        </row>
      </sheetData>
      <sheetData sheetId="615">
        <row r="4">
          <cell r="C4">
            <v>36130</v>
          </cell>
        </row>
      </sheetData>
      <sheetData sheetId="616">
        <row r="4">
          <cell r="C4">
            <v>36130</v>
          </cell>
        </row>
      </sheetData>
      <sheetData sheetId="617">
        <row r="4">
          <cell r="C4">
            <v>36130</v>
          </cell>
        </row>
      </sheetData>
      <sheetData sheetId="618">
        <row r="4">
          <cell r="C4">
            <v>36130</v>
          </cell>
        </row>
      </sheetData>
      <sheetData sheetId="619">
        <row r="4">
          <cell r="C4">
            <v>36130</v>
          </cell>
        </row>
      </sheetData>
      <sheetData sheetId="620">
        <row r="4">
          <cell r="C4">
            <v>36130</v>
          </cell>
        </row>
      </sheetData>
      <sheetData sheetId="621">
        <row r="4">
          <cell r="C4">
            <v>36130</v>
          </cell>
        </row>
      </sheetData>
      <sheetData sheetId="622">
        <row r="4">
          <cell r="C4">
            <v>36130</v>
          </cell>
        </row>
      </sheetData>
      <sheetData sheetId="623">
        <row r="4">
          <cell r="C4">
            <v>36130</v>
          </cell>
        </row>
      </sheetData>
      <sheetData sheetId="624">
        <row r="4">
          <cell r="C4">
            <v>36130</v>
          </cell>
        </row>
      </sheetData>
      <sheetData sheetId="625">
        <row r="4">
          <cell r="C4">
            <v>36130</v>
          </cell>
        </row>
      </sheetData>
      <sheetData sheetId="626">
        <row r="4">
          <cell r="C4">
            <v>36130</v>
          </cell>
        </row>
      </sheetData>
      <sheetData sheetId="627">
        <row r="4">
          <cell r="C4">
            <v>36130</v>
          </cell>
        </row>
      </sheetData>
      <sheetData sheetId="628">
        <row r="4">
          <cell r="C4">
            <v>36130</v>
          </cell>
        </row>
      </sheetData>
      <sheetData sheetId="629">
        <row r="4">
          <cell r="C4">
            <v>36130</v>
          </cell>
        </row>
      </sheetData>
      <sheetData sheetId="630">
        <row r="4">
          <cell r="C4">
            <v>36130</v>
          </cell>
        </row>
      </sheetData>
      <sheetData sheetId="631">
        <row r="4">
          <cell r="C4">
            <v>36130</v>
          </cell>
        </row>
      </sheetData>
      <sheetData sheetId="632">
        <row r="4">
          <cell r="C4">
            <v>36130</v>
          </cell>
        </row>
      </sheetData>
      <sheetData sheetId="633">
        <row r="4">
          <cell r="C4">
            <v>36130</v>
          </cell>
        </row>
      </sheetData>
      <sheetData sheetId="634">
        <row r="4">
          <cell r="C4">
            <v>36130</v>
          </cell>
        </row>
      </sheetData>
      <sheetData sheetId="635">
        <row r="4">
          <cell r="C4">
            <v>36130</v>
          </cell>
        </row>
      </sheetData>
      <sheetData sheetId="636">
        <row r="4">
          <cell r="C4">
            <v>36130</v>
          </cell>
        </row>
      </sheetData>
      <sheetData sheetId="637">
        <row r="4">
          <cell r="C4">
            <v>36130</v>
          </cell>
        </row>
      </sheetData>
      <sheetData sheetId="638">
        <row r="4">
          <cell r="C4">
            <v>36130</v>
          </cell>
        </row>
      </sheetData>
      <sheetData sheetId="639">
        <row r="4">
          <cell r="C4">
            <v>36130</v>
          </cell>
        </row>
      </sheetData>
      <sheetData sheetId="640">
        <row r="4">
          <cell r="C4">
            <v>36130</v>
          </cell>
        </row>
      </sheetData>
      <sheetData sheetId="641">
        <row r="4">
          <cell r="C4">
            <v>36130</v>
          </cell>
        </row>
      </sheetData>
      <sheetData sheetId="642">
        <row r="4">
          <cell r="C4">
            <v>36130</v>
          </cell>
        </row>
      </sheetData>
      <sheetData sheetId="643">
        <row r="4">
          <cell r="C4">
            <v>36130</v>
          </cell>
        </row>
      </sheetData>
      <sheetData sheetId="644">
        <row r="4">
          <cell r="C4">
            <v>36130</v>
          </cell>
        </row>
      </sheetData>
      <sheetData sheetId="645">
        <row r="4">
          <cell r="C4">
            <v>36130</v>
          </cell>
        </row>
      </sheetData>
      <sheetData sheetId="646">
        <row r="4">
          <cell r="C4">
            <v>36130</v>
          </cell>
        </row>
      </sheetData>
      <sheetData sheetId="647">
        <row r="4">
          <cell r="C4">
            <v>36130</v>
          </cell>
        </row>
      </sheetData>
      <sheetData sheetId="648">
        <row r="4">
          <cell r="C4">
            <v>36130</v>
          </cell>
        </row>
      </sheetData>
      <sheetData sheetId="649">
        <row r="4">
          <cell r="C4">
            <v>36130</v>
          </cell>
        </row>
      </sheetData>
      <sheetData sheetId="650">
        <row r="4">
          <cell r="C4">
            <v>36130</v>
          </cell>
        </row>
      </sheetData>
      <sheetData sheetId="651">
        <row r="4">
          <cell r="C4">
            <v>36130</v>
          </cell>
        </row>
      </sheetData>
      <sheetData sheetId="652">
        <row r="4">
          <cell r="C4">
            <v>36130</v>
          </cell>
        </row>
      </sheetData>
      <sheetData sheetId="653">
        <row r="4">
          <cell r="C4">
            <v>36130</v>
          </cell>
        </row>
      </sheetData>
      <sheetData sheetId="654">
        <row r="4">
          <cell r="C4">
            <v>36130</v>
          </cell>
        </row>
      </sheetData>
      <sheetData sheetId="655">
        <row r="4">
          <cell r="C4">
            <v>36130</v>
          </cell>
        </row>
      </sheetData>
      <sheetData sheetId="656">
        <row r="4">
          <cell r="C4">
            <v>36130</v>
          </cell>
        </row>
      </sheetData>
      <sheetData sheetId="657">
        <row r="4">
          <cell r="C4">
            <v>36130</v>
          </cell>
        </row>
      </sheetData>
      <sheetData sheetId="658">
        <row r="4">
          <cell r="C4">
            <v>36130</v>
          </cell>
        </row>
      </sheetData>
      <sheetData sheetId="659">
        <row r="4">
          <cell r="C4">
            <v>36130</v>
          </cell>
        </row>
      </sheetData>
      <sheetData sheetId="660">
        <row r="4">
          <cell r="C4">
            <v>36130</v>
          </cell>
        </row>
      </sheetData>
      <sheetData sheetId="661">
        <row r="4">
          <cell r="C4">
            <v>36130</v>
          </cell>
        </row>
      </sheetData>
      <sheetData sheetId="662">
        <row r="4">
          <cell r="C4">
            <v>36130</v>
          </cell>
        </row>
      </sheetData>
      <sheetData sheetId="663">
        <row r="4">
          <cell r="C4">
            <v>36130</v>
          </cell>
        </row>
      </sheetData>
      <sheetData sheetId="664">
        <row r="4">
          <cell r="C4">
            <v>36130</v>
          </cell>
        </row>
      </sheetData>
      <sheetData sheetId="665">
        <row r="4">
          <cell r="C4">
            <v>36130</v>
          </cell>
        </row>
      </sheetData>
      <sheetData sheetId="666">
        <row r="4">
          <cell r="C4">
            <v>36130</v>
          </cell>
        </row>
      </sheetData>
      <sheetData sheetId="667">
        <row r="4">
          <cell r="C4">
            <v>36130</v>
          </cell>
        </row>
      </sheetData>
      <sheetData sheetId="668">
        <row r="4">
          <cell r="C4">
            <v>36130</v>
          </cell>
        </row>
      </sheetData>
      <sheetData sheetId="669">
        <row r="4">
          <cell r="C4">
            <v>36130</v>
          </cell>
        </row>
      </sheetData>
      <sheetData sheetId="670">
        <row r="4">
          <cell r="C4">
            <v>36130</v>
          </cell>
        </row>
      </sheetData>
      <sheetData sheetId="671">
        <row r="4">
          <cell r="C4">
            <v>36130</v>
          </cell>
        </row>
      </sheetData>
      <sheetData sheetId="672">
        <row r="4">
          <cell r="C4">
            <v>36130</v>
          </cell>
        </row>
      </sheetData>
      <sheetData sheetId="673">
        <row r="4">
          <cell r="C4">
            <v>36130</v>
          </cell>
        </row>
      </sheetData>
      <sheetData sheetId="674">
        <row r="4">
          <cell r="C4">
            <v>36130</v>
          </cell>
        </row>
      </sheetData>
      <sheetData sheetId="675">
        <row r="4">
          <cell r="C4">
            <v>36130</v>
          </cell>
        </row>
      </sheetData>
      <sheetData sheetId="676">
        <row r="4">
          <cell r="C4">
            <v>36130</v>
          </cell>
        </row>
      </sheetData>
      <sheetData sheetId="677">
        <row r="4">
          <cell r="C4">
            <v>36130</v>
          </cell>
        </row>
      </sheetData>
      <sheetData sheetId="678">
        <row r="4">
          <cell r="C4">
            <v>36130</v>
          </cell>
        </row>
      </sheetData>
      <sheetData sheetId="679">
        <row r="4">
          <cell r="C4">
            <v>36130</v>
          </cell>
        </row>
      </sheetData>
      <sheetData sheetId="680">
        <row r="4">
          <cell r="C4">
            <v>36130</v>
          </cell>
        </row>
      </sheetData>
      <sheetData sheetId="681">
        <row r="4">
          <cell r="C4">
            <v>36130</v>
          </cell>
        </row>
      </sheetData>
      <sheetData sheetId="682">
        <row r="4">
          <cell r="C4">
            <v>36130</v>
          </cell>
        </row>
      </sheetData>
      <sheetData sheetId="683">
        <row r="4">
          <cell r="C4">
            <v>36130</v>
          </cell>
        </row>
      </sheetData>
      <sheetData sheetId="684">
        <row r="4">
          <cell r="C4">
            <v>36130</v>
          </cell>
        </row>
      </sheetData>
      <sheetData sheetId="685">
        <row r="4">
          <cell r="C4">
            <v>36130</v>
          </cell>
        </row>
      </sheetData>
      <sheetData sheetId="686">
        <row r="4">
          <cell r="C4">
            <v>36130</v>
          </cell>
        </row>
      </sheetData>
      <sheetData sheetId="687">
        <row r="4">
          <cell r="C4">
            <v>36130</v>
          </cell>
        </row>
      </sheetData>
      <sheetData sheetId="688">
        <row r="4">
          <cell r="C4">
            <v>36130</v>
          </cell>
        </row>
      </sheetData>
      <sheetData sheetId="689">
        <row r="4">
          <cell r="C4">
            <v>36130</v>
          </cell>
        </row>
      </sheetData>
      <sheetData sheetId="690">
        <row r="4">
          <cell r="C4">
            <v>36130</v>
          </cell>
        </row>
      </sheetData>
      <sheetData sheetId="691">
        <row r="4">
          <cell r="C4">
            <v>36130</v>
          </cell>
        </row>
      </sheetData>
      <sheetData sheetId="692">
        <row r="4">
          <cell r="C4">
            <v>36130</v>
          </cell>
        </row>
      </sheetData>
      <sheetData sheetId="693">
        <row r="4">
          <cell r="C4">
            <v>36130</v>
          </cell>
        </row>
      </sheetData>
      <sheetData sheetId="694">
        <row r="4">
          <cell r="C4">
            <v>36130</v>
          </cell>
        </row>
      </sheetData>
      <sheetData sheetId="695">
        <row r="4">
          <cell r="C4">
            <v>36130</v>
          </cell>
        </row>
      </sheetData>
      <sheetData sheetId="696">
        <row r="4">
          <cell r="C4">
            <v>36130</v>
          </cell>
        </row>
      </sheetData>
      <sheetData sheetId="697">
        <row r="4">
          <cell r="C4">
            <v>36130</v>
          </cell>
        </row>
      </sheetData>
      <sheetData sheetId="698">
        <row r="4">
          <cell r="C4">
            <v>36130</v>
          </cell>
        </row>
      </sheetData>
      <sheetData sheetId="699">
        <row r="4">
          <cell r="C4">
            <v>36130</v>
          </cell>
        </row>
      </sheetData>
      <sheetData sheetId="700">
        <row r="4">
          <cell r="C4">
            <v>36130</v>
          </cell>
        </row>
      </sheetData>
      <sheetData sheetId="701">
        <row r="4">
          <cell r="C4">
            <v>36130</v>
          </cell>
        </row>
      </sheetData>
      <sheetData sheetId="702">
        <row r="4">
          <cell r="C4">
            <v>36130</v>
          </cell>
        </row>
      </sheetData>
      <sheetData sheetId="703">
        <row r="4">
          <cell r="C4">
            <v>36130</v>
          </cell>
        </row>
      </sheetData>
      <sheetData sheetId="704">
        <row r="4">
          <cell r="C4">
            <v>36130</v>
          </cell>
        </row>
      </sheetData>
      <sheetData sheetId="705">
        <row r="4">
          <cell r="C4">
            <v>36130</v>
          </cell>
        </row>
      </sheetData>
      <sheetData sheetId="706">
        <row r="4">
          <cell r="C4">
            <v>36130</v>
          </cell>
        </row>
      </sheetData>
      <sheetData sheetId="707">
        <row r="4">
          <cell r="C4">
            <v>36130</v>
          </cell>
        </row>
      </sheetData>
      <sheetData sheetId="708">
        <row r="4">
          <cell r="C4">
            <v>36130</v>
          </cell>
        </row>
      </sheetData>
      <sheetData sheetId="709">
        <row r="4">
          <cell r="C4">
            <v>36130</v>
          </cell>
        </row>
      </sheetData>
      <sheetData sheetId="710">
        <row r="4">
          <cell r="C4">
            <v>36130</v>
          </cell>
        </row>
      </sheetData>
      <sheetData sheetId="711">
        <row r="4">
          <cell r="C4">
            <v>36130</v>
          </cell>
        </row>
      </sheetData>
      <sheetData sheetId="712">
        <row r="4">
          <cell r="C4">
            <v>36130</v>
          </cell>
        </row>
      </sheetData>
      <sheetData sheetId="713">
        <row r="4">
          <cell r="C4">
            <v>36130</v>
          </cell>
        </row>
      </sheetData>
      <sheetData sheetId="714">
        <row r="4">
          <cell r="C4">
            <v>36130</v>
          </cell>
        </row>
      </sheetData>
      <sheetData sheetId="715">
        <row r="4">
          <cell r="C4">
            <v>36130</v>
          </cell>
        </row>
      </sheetData>
      <sheetData sheetId="716">
        <row r="4">
          <cell r="C4">
            <v>36130</v>
          </cell>
        </row>
      </sheetData>
      <sheetData sheetId="717">
        <row r="4">
          <cell r="C4">
            <v>36130</v>
          </cell>
        </row>
      </sheetData>
      <sheetData sheetId="718">
        <row r="4">
          <cell r="C4">
            <v>36130</v>
          </cell>
        </row>
      </sheetData>
      <sheetData sheetId="719">
        <row r="4">
          <cell r="C4">
            <v>36130</v>
          </cell>
        </row>
      </sheetData>
      <sheetData sheetId="720">
        <row r="4">
          <cell r="C4">
            <v>36130</v>
          </cell>
        </row>
      </sheetData>
      <sheetData sheetId="721">
        <row r="4">
          <cell r="C4">
            <v>36130</v>
          </cell>
        </row>
      </sheetData>
      <sheetData sheetId="722">
        <row r="4">
          <cell r="C4">
            <v>36130</v>
          </cell>
        </row>
      </sheetData>
      <sheetData sheetId="723">
        <row r="4">
          <cell r="C4">
            <v>36130</v>
          </cell>
        </row>
      </sheetData>
      <sheetData sheetId="724">
        <row r="4">
          <cell r="C4">
            <v>36130</v>
          </cell>
        </row>
      </sheetData>
      <sheetData sheetId="725">
        <row r="4">
          <cell r="C4">
            <v>36130</v>
          </cell>
        </row>
      </sheetData>
      <sheetData sheetId="726">
        <row r="4">
          <cell r="C4">
            <v>36130</v>
          </cell>
        </row>
      </sheetData>
      <sheetData sheetId="727">
        <row r="4">
          <cell r="C4">
            <v>36130</v>
          </cell>
        </row>
      </sheetData>
      <sheetData sheetId="728">
        <row r="4">
          <cell r="C4">
            <v>36130</v>
          </cell>
        </row>
      </sheetData>
      <sheetData sheetId="729">
        <row r="4">
          <cell r="C4">
            <v>36130</v>
          </cell>
        </row>
      </sheetData>
      <sheetData sheetId="730">
        <row r="4">
          <cell r="C4">
            <v>36130</v>
          </cell>
        </row>
      </sheetData>
      <sheetData sheetId="731">
        <row r="4">
          <cell r="C4">
            <v>36130</v>
          </cell>
        </row>
      </sheetData>
      <sheetData sheetId="732">
        <row r="4">
          <cell r="C4">
            <v>36130</v>
          </cell>
        </row>
      </sheetData>
      <sheetData sheetId="733">
        <row r="4">
          <cell r="C4">
            <v>36130</v>
          </cell>
        </row>
      </sheetData>
      <sheetData sheetId="734">
        <row r="4">
          <cell r="C4">
            <v>36130</v>
          </cell>
        </row>
      </sheetData>
      <sheetData sheetId="735">
        <row r="4">
          <cell r="C4">
            <v>36130</v>
          </cell>
        </row>
      </sheetData>
      <sheetData sheetId="736">
        <row r="4">
          <cell r="C4">
            <v>36130</v>
          </cell>
        </row>
      </sheetData>
      <sheetData sheetId="737">
        <row r="4">
          <cell r="C4">
            <v>36130</v>
          </cell>
        </row>
      </sheetData>
      <sheetData sheetId="738">
        <row r="4">
          <cell r="C4">
            <v>36130</v>
          </cell>
        </row>
      </sheetData>
      <sheetData sheetId="739">
        <row r="4">
          <cell r="C4">
            <v>36130</v>
          </cell>
        </row>
      </sheetData>
      <sheetData sheetId="740">
        <row r="4">
          <cell r="C4">
            <v>36130</v>
          </cell>
        </row>
      </sheetData>
      <sheetData sheetId="741">
        <row r="4">
          <cell r="C4">
            <v>36130</v>
          </cell>
        </row>
      </sheetData>
      <sheetData sheetId="742">
        <row r="4">
          <cell r="C4">
            <v>36130</v>
          </cell>
        </row>
      </sheetData>
      <sheetData sheetId="743">
        <row r="4">
          <cell r="C4">
            <v>36130</v>
          </cell>
        </row>
      </sheetData>
      <sheetData sheetId="744">
        <row r="4">
          <cell r="C4">
            <v>36130</v>
          </cell>
        </row>
      </sheetData>
      <sheetData sheetId="745">
        <row r="4">
          <cell r="C4">
            <v>36130</v>
          </cell>
        </row>
      </sheetData>
      <sheetData sheetId="746">
        <row r="4">
          <cell r="C4">
            <v>36130</v>
          </cell>
        </row>
      </sheetData>
      <sheetData sheetId="747">
        <row r="4">
          <cell r="C4">
            <v>36130</v>
          </cell>
        </row>
      </sheetData>
      <sheetData sheetId="748">
        <row r="4">
          <cell r="C4">
            <v>36130</v>
          </cell>
        </row>
      </sheetData>
      <sheetData sheetId="749">
        <row r="4">
          <cell r="C4">
            <v>36130</v>
          </cell>
        </row>
      </sheetData>
      <sheetData sheetId="750">
        <row r="4">
          <cell r="C4">
            <v>36130</v>
          </cell>
        </row>
      </sheetData>
      <sheetData sheetId="751">
        <row r="4">
          <cell r="C4">
            <v>36130</v>
          </cell>
        </row>
      </sheetData>
      <sheetData sheetId="752">
        <row r="4">
          <cell r="C4">
            <v>36130</v>
          </cell>
        </row>
      </sheetData>
      <sheetData sheetId="753">
        <row r="4">
          <cell r="C4">
            <v>36130</v>
          </cell>
        </row>
      </sheetData>
      <sheetData sheetId="754">
        <row r="4">
          <cell r="C4">
            <v>36130</v>
          </cell>
        </row>
      </sheetData>
      <sheetData sheetId="755">
        <row r="4">
          <cell r="C4">
            <v>36130</v>
          </cell>
        </row>
      </sheetData>
      <sheetData sheetId="756">
        <row r="4">
          <cell r="C4">
            <v>36130</v>
          </cell>
        </row>
      </sheetData>
      <sheetData sheetId="757">
        <row r="4">
          <cell r="C4">
            <v>36130</v>
          </cell>
        </row>
      </sheetData>
      <sheetData sheetId="758">
        <row r="4">
          <cell r="C4">
            <v>36130</v>
          </cell>
        </row>
      </sheetData>
      <sheetData sheetId="759">
        <row r="4">
          <cell r="C4">
            <v>36130</v>
          </cell>
        </row>
      </sheetData>
      <sheetData sheetId="760">
        <row r="4">
          <cell r="C4">
            <v>36130</v>
          </cell>
        </row>
      </sheetData>
      <sheetData sheetId="761">
        <row r="4">
          <cell r="C4">
            <v>36130</v>
          </cell>
        </row>
      </sheetData>
      <sheetData sheetId="762">
        <row r="4">
          <cell r="C4">
            <v>36130</v>
          </cell>
        </row>
      </sheetData>
      <sheetData sheetId="763">
        <row r="4">
          <cell r="C4">
            <v>36130</v>
          </cell>
        </row>
      </sheetData>
      <sheetData sheetId="764">
        <row r="4">
          <cell r="C4">
            <v>36130</v>
          </cell>
        </row>
      </sheetData>
      <sheetData sheetId="765">
        <row r="4">
          <cell r="C4">
            <v>36130</v>
          </cell>
        </row>
      </sheetData>
      <sheetData sheetId="766">
        <row r="4">
          <cell r="C4">
            <v>36130</v>
          </cell>
        </row>
      </sheetData>
      <sheetData sheetId="767">
        <row r="4">
          <cell r="C4">
            <v>36130</v>
          </cell>
        </row>
      </sheetData>
      <sheetData sheetId="768">
        <row r="4">
          <cell r="C4">
            <v>36130</v>
          </cell>
        </row>
      </sheetData>
      <sheetData sheetId="769">
        <row r="4">
          <cell r="C4">
            <v>36130</v>
          </cell>
        </row>
      </sheetData>
      <sheetData sheetId="770">
        <row r="4">
          <cell r="C4">
            <v>36130</v>
          </cell>
        </row>
      </sheetData>
      <sheetData sheetId="771">
        <row r="4">
          <cell r="C4">
            <v>36130</v>
          </cell>
        </row>
      </sheetData>
      <sheetData sheetId="772">
        <row r="4">
          <cell r="C4">
            <v>36130</v>
          </cell>
        </row>
      </sheetData>
      <sheetData sheetId="773">
        <row r="4">
          <cell r="C4">
            <v>36130</v>
          </cell>
        </row>
      </sheetData>
      <sheetData sheetId="774">
        <row r="4">
          <cell r="C4">
            <v>36130</v>
          </cell>
        </row>
      </sheetData>
      <sheetData sheetId="775">
        <row r="6">
          <cell r="C6" t="str">
            <v>1</v>
          </cell>
        </row>
      </sheetData>
      <sheetData sheetId="776">
        <row r="6">
          <cell r="C6" t="str">
            <v>1</v>
          </cell>
        </row>
      </sheetData>
      <sheetData sheetId="777">
        <row r="4">
          <cell r="C4">
            <v>36130</v>
          </cell>
        </row>
      </sheetData>
      <sheetData sheetId="778">
        <row r="4">
          <cell r="C4">
            <v>36130</v>
          </cell>
        </row>
      </sheetData>
      <sheetData sheetId="779">
        <row r="4">
          <cell r="C4">
            <v>36130</v>
          </cell>
        </row>
      </sheetData>
      <sheetData sheetId="780">
        <row r="4">
          <cell r="C4">
            <v>36130</v>
          </cell>
        </row>
      </sheetData>
      <sheetData sheetId="781">
        <row r="4">
          <cell r="C4">
            <v>36130</v>
          </cell>
        </row>
      </sheetData>
      <sheetData sheetId="782">
        <row r="4">
          <cell r="C4">
            <v>36130</v>
          </cell>
        </row>
      </sheetData>
      <sheetData sheetId="783">
        <row r="4">
          <cell r="C4">
            <v>36130</v>
          </cell>
        </row>
      </sheetData>
      <sheetData sheetId="784">
        <row r="4">
          <cell r="C4">
            <v>36130</v>
          </cell>
        </row>
      </sheetData>
      <sheetData sheetId="785">
        <row r="4">
          <cell r="C4">
            <v>36130</v>
          </cell>
        </row>
      </sheetData>
      <sheetData sheetId="786">
        <row r="4">
          <cell r="C4">
            <v>36130</v>
          </cell>
        </row>
      </sheetData>
      <sheetData sheetId="787">
        <row r="4">
          <cell r="C4">
            <v>36130</v>
          </cell>
        </row>
      </sheetData>
      <sheetData sheetId="788">
        <row r="4">
          <cell r="C4">
            <v>36130</v>
          </cell>
        </row>
      </sheetData>
      <sheetData sheetId="789">
        <row r="4">
          <cell r="C4">
            <v>36130</v>
          </cell>
        </row>
      </sheetData>
      <sheetData sheetId="790">
        <row r="4">
          <cell r="C4">
            <v>36130</v>
          </cell>
        </row>
      </sheetData>
      <sheetData sheetId="791">
        <row r="4">
          <cell r="C4">
            <v>36130</v>
          </cell>
        </row>
      </sheetData>
      <sheetData sheetId="792">
        <row r="4">
          <cell r="C4">
            <v>36130</v>
          </cell>
        </row>
      </sheetData>
      <sheetData sheetId="793">
        <row r="4">
          <cell r="C4">
            <v>36130</v>
          </cell>
        </row>
      </sheetData>
      <sheetData sheetId="794">
        <row r="4">
          <cell r="C4">
            <v>36130</v>
          </cell>
        </row>
      </sheetData>
      <sheetData sheetId="795">
        <row r="4">
          <cell r="C4">
            <v>36130</v>
          </cell>
        </row>
      </sheetData>
      <sheetData sheetId="796">
        <row r="4">
          <cell r="C4">
            <v>36130</v>
          </cell>
        </row>
      </sheetData>
      <sheetData sheetId="797">
        <row r="4">
          <cell r="C4">
            <v>36130</v>
          </cell>
        </row>
      </sheetData>
      <sheetData sheetId="798">
        <row r="4">
          <cell r="C4">
            <v>36130</v>
          </cell>
        </row>
      </sheetData>
      <sheetData sheetId="799">
        <row r="4">
          <cell r="C4">
            <v>36130</v>
          </cell>
        </row>
      </sheetData>
      <sheetData sheetId="800">
        <row r="4">
          <cell r="C4">
            <v>36130</v>
          </cell>
        </row>
      </sheetData>
      <sheetData sheetId="801">
        <row r="4">
          <cell r="C4">
            <v>36130</v>
          </cell>
        </row>
      </sheetData>
      <sheetData sheetId="802">
        <row r="4">
          <cell r="C4">
            <v>36130</v>
          </cell>
        </row>
      </sheetData>
      <sheetData sheetId="803">
        <row r="4">
          <cell r="C4">
            <v>36130</v>
          </cell>
        </row>
      </sheetData>
      <sheetData sheetId="804">
        <row r="4">
          <cell r="C4">
            <v>36130</v>
          </cell>
        </row>
      </sheetData>
      <sheetData sheetId="805">
        <row r="4">
          <cell r="C4">
            <v>36130</v>
          </cell>
        </row>
      </sheetData>
      <sheetData sheetId="806">
        <row r="4">
          <cell r="C4">
            <v>36130</v>
          </cell>
        </row>
      </sheetData>
      <sheetData sheetId="807">
        <row r="4">
          <cell r="C4">
            <v>36130</v>
          </cell>
        </row>
      </sheetData>
      <sheetData sheetId="808">
        <row r="4">
          <cell r="C4">
            <v>36130</v>
          </cell>
        </row>
      </sheetData>
      <sheetData sheetId="809">
        <row r="4">
          <cell r="C4">
            <v>36130</v>
          </cell>
        </row>
      </sheetData>
      <sheetData sheetId="810">
        <row r="4">
          <cell r="C4">
            <v>36130</v>
          </cell>
        </row>
      </sheetData>
      <sheetData sheetId="811">
        <row r="4">
          <cell r="C4">
            <v>36130</v>
          </cell>
        </row>
      </sheetData>
      <sheetData sheetId="812">
        <row r="4">
          <cell r="C4">
            <v>36130</v>
          </cell>
        </row>
      </sheetData>
      <sheetData sheetId="813">
        <row r="4">
          <cell r="C4">
            <v>36130</v>
          </cell>
        </row>
      </sheetData>
      <sheetData sheetId="814">
        <row r="4">
          <cell r="C4">
            <v>36130</v>
          </cell>
        </row>
      </sheetData>
      <sheetData sheetId="815">
        <row r="4">
          <cell r="C4">
            <v>36130</v>
          </cell>
        </row>
      </sheetData>
      <sheetData sheetId="816">
        <row r="4">
          <cell r="C4">
            <v>36130</v>
          </cell>
        </row>
      </sheetData>
      <sheetData sheetId="817">
        <row r="4">
          <cell r="C4">
            <v>36130</v>
          </cell>
        </row>
      </sheetData>
      <sheetData sheetId="818">
        <row r="4">
          <cell r="C4">
            <v>36130</v>
          </cell>
        </row>
      </sheetData>
      <sheetData sheetId="819">
        <row r="4">
          <cell r="C4">
            <v>36130</v>
          </cell>
        </row>
      </sheetData>
      <sheetData sheetId="820">
        <row r="4">
          <cell r="C4">
            <v>36130</v>
          </cell>
        </row>
      </sheetData>
      <sheetData sheetId="821">
        <row r="4">
          <cell r="C4">
            <v>36130</v>
          </cell>
        </row>
      </sheetData>
      <sheetData sheetId="822">
        <row r="4">
          <cell r="C4">
            <v>36130</v>
          </cell>
        </row>
      </sheetData>
      <sheetData sheetId="823">
        <row r="4">
          <cell r="C4">
            <v>36130</v>
          </cell>
        </row>
      </sheetData>
      <sheetData sheetId="824">
        <row r="4">
          <cell r="C4">
            <v>36130</v>
          </cell>
        </row>
      </sheetData>
      <sheetData sheetId="825">
        <row r="4">
          <cell r="C4">
            <v>36130</v>
          </cell>
        </row>
      </sheetData>
      <sheetData sheetId="826">
        <row r="4">
          <cell r="C4">
            <v>36130</v>
          </cell>
        </row>
      </sheetData>
      <sheetData sheetId="827">
        <row r="4">
          <cell r="C4">
            <v>36130</v>
          </cell>
        </row>
      </sheetData>
      <sheetData sheetId="828">
        <row r="4">
          <cell r="C4">
            <v>36130</v>
          </cell>
        </row>
      </sheetData>
      <sheetData sheetId="829">
        <row r="4">
          <cell r="C4">
            <v>36130</v>
          </cell>
        </row>
      </sheetData>
      <sheetData sheetId="830">
        <row r="4">
          <cell r="C4">
            <v>36130</v>
          </cell>
        </row>
      </sheetData>
      <sheetData sheetId="831">
        <row r="4">
          <cell r="C4">
            <v>36130</v>
          </cell>
        </row>
      </sheetData>
      <sheetData sheetId="832">
        <row r="4">
          <cell r="C4">
            <v>36130</v>
          </cell>
        </row>
      </sheetData>
      <sheetData sheetId="833">
        <row r="4">
          <cell r="C4">
            <v>36130</v>
          </cell>
        </row>
      </sheetData>
      <sheetData sheetId="834">
        <row r="4">
          <cell r="C4">
            <v>36130</v>
          </cell>
        </row>
      </sheetData>
      <sheetData sheetId="835">
        <row r="4">
          <cell r="C4">
            <v>36130</v>
          </cell>
        </row>
      </sheetData>
      <sheetData sheetId="836">
        <row r="4">
          <cell r="C4">
            <v>36130</v>
          </cell>
        </row>
      </sheetData>
      <sheetData sheetId="837">
        <row r="4">
          <cell r="C4">
            <v>36130</v>
          </cell>
        </row>
      </sheetData>
      <sheetData sheetId="838">
        <row r="4">
          <cell r="C4">
            <v>36130</v>
          </cell>
        </row>
      </sheetData>
      <sheetData sheetId="839">
        <row r="4">
          <cell r="C4">
            <v>36130</v>
          </cell>
        </row>
      </sheetData>
      <sheetData sheetId="840">
        <row r="4">
          <cell r="C4">
            <v>36130</v>
          </cell>
        </row>
      </sheetData>
      <sheetData sheetId="841">
        <row r="4">
          <cell r="C4">
            <v>36130</v>
          </cell>
        </row>
      </sheetData>
      <sheetData sheetId="842">
        <row r="4">
          <cell r="C4">
            <v>36130</v>
          </cell>
        </row>
      </sheetData>
      <sheetData sheetId="843">
        <row r="4">
          <cell r="C4">
            <v>36130</v>
          </cell>
        </row>
      </sheetData>
      <sheetData sheetId="844">
        <row r="4">
          <cell r="C4">
            <v>36130</v>
          </cell>
        </row>
      </sheetData>
      <sheetData sheetId="845">
        <row r="4">
          <cell r="C4">
            <v>36130</v>
          </cell>
        </row>
      </sheetData>
      <sheetData sheetId="846">
        <row r="4">
          <cell r="C4">
            <v>36130</v>
          </cell>
        </row>
      </sheetData>
      <sheetData sheetId="847">
        <row r="4">
          <cell r="C4">
            <v>36130</v>
          </cell>
        </row>
      </sheetData>
      <sheetData sheetId="848">
        <row r="4">
          <cell r="C4">
            <v>36130</v>
          </cell>
        </row>
      </sheetData>
      <sheetData sheetId="849">
        <row r="4">
          <cell r="C4">
            <v>36130</v>
          </cell>
        </row>
      </sheetData>
      <sheetData sheetId="850">
        <row r="4">
          <cell r="C4">
            <v>36130</v>
          </cell>
        </row>
      </sheetData>
      <sheetData sheetId="851">
        <row r="4">
          <cell r="C4">
            <v>36130</v>
          </cell>
        </row>
      </sheetData>
      <sheetData sheetId="852">
        <row r="4">
          <cell r="C4">
            <v>36130</v>
          </cell>
        </row>
      </sheetData>
      <sheetData sheetId="853">
        <row r="4">
          <cell r="C4">
            <v>36130</v>
          </cell>
        </row>
      </sheetData>
      <sheetData sheetId="854">
        <row r="4">
          <cell r="C4">
            <v>36130</v>
          </cell>
        </row>
      </sheetData>
      <sheetData sheetId="855">
        <row r="4">
          <cell r="C4">
            <v>36130</v>
          </cell>
        </row>
      </sheetData>
      <sheetData sheetId="856">
        <row r="4">
          <cell r="C4">
            <v>36130</v>
          </cell>
        </row>
      </sheetData>
      <sheetData sheetId="857">
        <row r="4">
          <cell r="C4">
            <v>36130</v>
          </cell>
        </row>
      </sheetData>
      <sheetData sheetId="858">
        <row r="4">
          <cell r="C4">
            <v>36130</v>
          </cell>
        </row>
      </sheetData>
      <sheetData sheetId="859">
        <row r="4">
          <cell r="C4">
            <v>36130</v>
          </cell>
        </row>
      </sheetData>
      <sheetData sheetId="860">
        <row r="4">
          <cell r="C4">
            <v>36130</v>
          </cell>
        </row>
      </sheetData>
      <sheetData sheetId="861">
        <row r="4">
          <cell r="C4">
            <v>36130</v>
          </cell>
        </row>
      </sheetData>
      <sheetData sheetId="862">
        <row r="4">
          <cell r="C4">
            <v>36130</v>
          </cell>
        </row>
      </sheetData>
      <sheetData sheetId="863">
        <row r="4">
          <cell r="C4">
            <v>36130</v>
          </cell>
        </row>
      </sheetData>
      <sheetData sheetId="864">
        <row r="4">
          <cell r="C4">
            <v>36130</v>
          </cell>
        </row>
      </sheetData>
      <sheetData sheetId="865">
        <row r="4">
          <cell r="C4">
            <v>36130</v>
          </cell>
        </row>
      </sheetData>
      <sheetData sheetId="866">
        <row r="4">
          <cell r="C4">
            <v>36130</v>
          </cell>
        </row>
      </sheetData>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row r="4">
          <cell r="C4">
            <v>36130</v>
          </cell>
        </row>
      </sheetData>
      <sheetData sheetId="894">
        <row r="4">
          <cell r="C4">
            <v>36130</v>
          </cell>
        </row>
      </sheetData>
      <sheetData sheetId="895">
        <row r="4">
          <cell r="C4">
            <v>36130</v>
          </cell>
        </row>
      </sheetData>
      <sheetData sheetId="896">
        <row r="4">
          <cell r="C4">
            <v>36130</v>
          </cell>
        </row>
      </sheetData>
      <sheetData sheetId="897">
        <row r="4">
          <cell r="C4">
            <v>36130</v>
          </cell>
        </row>
      </sheetData>
      <sheetData sheetId="898">
        <row r="4">
          <cell r="C4">
            <v>36130</v>
          </cell>
        </row>
      </sheetData>
      <sheetData sheetId="899">
        <row r="4">
          <cell r="C4">
            <v>36130</v>
          </cell>
        </row>
      </sheetData>
      <sheetData sheetId="900">
        <row r="4">
          <cell r="C4">
            <v>36130</v>
          </cell>
        </row>
      </sheetData>
      <sheetData sheetId="901">
        <row r="4">
          <cell r="C4">
            <v>36130</v>
          </cell>
        </row>
      </sheetData>
      <sheetData sheetId="902">
        <row r="4">
          <cell r="C4">
            <v>36130</v>
          </cell>
        </row>
      </sheetData>
      <sheetData sheetId="903">
        <row r="4">
          <cell r="C4">
            <v>36130</v>
          </cell>
        </row>
      </sheetData>
      <sheetData sheetId="904">
        <row r="4">
          <cell r="C4">
            <v>36130</v>
          </cell>
        </row>
      </sheetData>
      <sheetData sheetId="905">
        <row r="4">
          <cell r="C4">
            <v>36130</v>
          </cell>
        </row>
      </sheetData>
      <sheetData sheetId="906">
        <row r="4">
          <cell r="C4">
            <v>36130</v>
          </cell>
        </row>
      </sheetData>
      <sheetData sheetId="907">
        <row r="4">
          <cell r="C4">
            <v>36130</v>
          </cell>
        </row>
      </sheetData>
      <sheetData sheetId="908">
        <row r="4">
          <cell r="C4">
            <v>36130</v>
          </cell>
        </row>
      </sheetData>
      <sheetData sheetId="909">
        <row r="4">
          <cell r="C4">
            <v>36130</v>
          </cell>
        </row>
      </sheetData>
      <sheetData sheetId="910">
        <row r="4">
          <cell r="C4">
            <v>36130</v>
          </cell>
        </row>
      </sheetData>
      <sheetData sheetId="911">
        <row r="4">
          <cell r="C4">
            <v>36130</v>
          </cell>
        </row>
      </sheetData>
      <sheetData sheetId="912">
        <row r="4">
          <cell r="C4">
            <v>36130</v>
          </cell>
        </row>
      </sheetData>
      <sheetData sheetId="913">
        <row r="4">
          <cell r="C4">
            <v>36130</v>
          </cell>
        </row>
      </sheetData>
      <sheetData sheetId="914">
        <row r="4">
          <cell r="C4">
            <v>36130</v>
          </cell>
        </row>
      </sheetData>
      <sheetData sheetId="915">
        <row r="4">
          <cell r="C4">
            <v>36130</v>
          </cell>
        </row>
      </sheetData>
      <sheetData sheetId="916">
        <row r="4">
          <cell r="C4">
            <v>36130</v>
          </cell>
        </row>
      </sheetData>
      <sheetData sheetId="917">
        <row r="4">
          <cell r="C4">
            <v>36130</v>
          </cell>
        </row>
      </sheetData>
      <sheetData sheetId="918">
        <row r="4">
          <cell r="C4">
            <v>36130</v>
          </cell>
        </row>
      </sheetData>
      <sheetData sheetId="919">
        <row r="4">
          <cell r="C4">
            <v>36130</v>
          </cell>
        </row>
      </sheetData>
      <sheetData sheetId="920">
        <row r="4">
          <cell r="C4">
            <v>36130</v>
          </cell>
        </row>
      </sheetData>
      <sheetData sheetId="921">
        <row r="4">
          <cell r="C4">
            <v>36130</v>
          </cell>
        </row>
      </sheetData>
      <sheetData sheetId="922">
        <row r="4">
          <cell r="C4">
            <v>36130</v>
          </cell>
        </row>
      </sheetData>
      <sheetData sheetId="923">
        <row r="4">
          <cell r="C4">
            <v>36130</v>
          </cell>
        </row>
      </sheetData>
      <sheetData sheetId="924">
        <row r="4">
          <cell r="C4">
            <v>36130</v>
          </cell>
        </row>
      </sheetData>
      <sheetData sheetId="925">
        <row r="4">
          <cell r="C4">
            <v>36130</v>
          </cell>
        </row>
      </sheetData>
      <sheetData sheetId="926">
        <row r="4">
          <cell r="C4">
            <v>36130</v>
          </cell>
        </row>
      </sheetData>
      <sheetData sheetId="927">
        <row r="4">
          <cell r="C4">
            <v>36130</v>
          </cell>
        </row>
      </sheetData>
      <sheetData sheetId="928">
        <row r="4">
          <cell r="C4">
            <v>36130</v>
          </cell>
        </row>
      </sheetData>
      <sheetData sheetId="929">
        <row r="4">
          <cell r="C4">
            <v>36130</v>
          </cell>
        </row>
      </sheetData>
      <sheetData sheetId="930">
        <row r="4">
          <cell r="C4">
            <v>36130</v>
          </cell>
        </row>
      </sheetData>
      <sheetData sheetId="931">
        <row r="4">
          <cell r="C4">
            <v>36130</v>
          </cell>
        </row>
      </sheetData>
      <sheetData sheetId="932">
        <row r="4">
          <cell r="C4">
            <v>36130</v>
          </cell>
        </row>
      </sheetData>
      <sheetData sheetId="933">
        <row r="4">
          <cell r="C4">
            <v>36130</v>
          </cell>
        </row>
      </sheetData>
      <sheetData sheetId="934">
        <row r="4">
          <cell r="C4">
            <v>36130</v>
          </cell>
        </row>
      </sheetData>
      <sheetData sheetId="935">
        <row r="4">
          <cell r="C4">
            <v>36130</v>
          </cell>
        </row>
      </sheetData>
      <sheetData sheetId="936">
        <row r="4">
          <cell r="C4">
            <v>36130</v>
          </cell>
        </row>
      </sheetData>
      <sheetData sheetId="937">
        <row r="4">
          <cell r="C4">
            <v>36130</v>
          </cell>
        </row>
      </sheetData>
      <sheetData sheetId="938">
        <row r="4">
          <cell r="C4">
            <v>36130</v>
          </cell>
        </row>
      </sheetData>
      <sheetData sheetId="939">
        <row r="4">
          <cell r="C4">
            <v>36130</v>
          </cell>
        </row>
      </sheetData>
      <sheetData sheetId="940">
        <row r="4">
          <cell r="C4">
            <v>36130</v>
          </cell>
        </row>
      </sheetData>
      <sheetData sheetId="941">
        <row r="4">
          <cell r="C4">
            <v>36130</v>
          </cell>
        </row>
      </sheetData>
      <sheetData sheetId="942">
        <row r="4">
          <cell r="C4">
            <v>36130</v>
          </cell>
        </row>
      </sheetData>
      <sheetData sheetId="943">
        <row r="4">
          <cell r="C4">
            <v>36130</v>
          </cell>
        </row>
      </sheetData>
      <sheetData sheetId="944">
        <row r="4">
          <cell r="C4">
            <v>36130</v>
          </cell>
        </row>
      </sheetData>
      <sheetData sheetId="945">
        <row r="4">
          <cell r="C4">
            <v>36130</v>
          </cell>
        </row>
      </sheetData>
      <sheetData sheetId="946">
        <row r="4">
          <cell r="C4">
            <v>36130</v>
          </cell>
        </row>
      </sheetData>
      <sheetData sheetId="947">
        <row r="4">
          <cell r="C4">
            <v>36130</v>
          </cell>
        </row>
      </sheetData>
      <sheetData sheetId="948">
        <row r="4">
          <cell r="C4">
            <v>36130</v>
          </cell>
        </row>
      </sheetData>
      <sheetData sheetId="949">
        <row r="4">
          <cell r="C4">
            <v>36130</v>
          </cell>
        </row>
      </sheetData>
      <sheetData sheetId="950">
        <row r="4">
          <cell r="C4">
            <v>36130</v>
          </cell>
        </row>
      </sheetData>
      <sheetData sheetId="951">
        <row r="4">
          <cell r="C4">
            <v>36130</v>
          </cell>
        </row>
      </sheetData>
      <sheetData sheetId="952">
        <row r="4">
          <cell r="C4">
            <v>36130</v>
          </cell>
        </row>
      </sheetData>
      <sheetData sheetId="953">
        <row r="4">
          <cell r="C4">
            <v>36130</v>
          </cell>
        </row>
      </sheetData>
      <sheetData sheetId="954">
        <row r="4">
          <cell r="C4">
            <v>36130</v>
          </cell>
        </row>
      </sheetData>
      <sheetData sheetId="955">
        <row r="4">
          <cell r="C4">
            <v>36130</v>
          </cell>
        </row>
      </sheetData>
      <sheetData sheetId="956">
        <row r="4">
          <cell r="C4">
            <v>36130</v>
          </cell>
        </row>
      </sheetData>
      <sheetData sheetId="957">
        <row r="4">
          <cell r="C4">
            <v>36130</v>
          </cell>
        </row>
      </sheetData>
      <sheetData sheetId="958">
        <row r="4">
          <cell r="C4">
            <v>36130</v>
          </cell>
        </row>
      </sheetData>
      <sheetData sheetId="959">
        <row r="4">
          <cell r="C4">
            <v>36130</v>
          </cell>
        </row>
      </sheetData>
      <sheetData sheetId="960">
        <row r="4">
          <cell r="C4">
            <v>36130</v>
          </cell>
        </row>
      </sheetData>
      <sheetData sheetId="961">
        <row r="4">
          <cell r="C4">
            <v>36130</v>
          </cell>
        </row>
      </sheetData>
      <sheetData sheetId="962">
        <row r="4">
          <cell r="C4">
            <v>36130</v>
          </cell>
        </row>
      </sheetData>
      <sheetData sheetId="963">
        <row r="4">
          <cell r="C4">
            <v>36130</v>
          </cell>
        </row>
      </sheetData>
      <sheetData sheetId="964">
        <row r="4">
          <cell r="C4">
            <v>36130</v>
          </cell>
        </row>
      </sheetData>
      <sheetData sheetId="965">
        <row r="4">
          <cell r="C4">
            <v>36130</v>
          </cell>
        </row>
      </sheetData>
      <sheetData sheetId="966">
        <row r="4">
          <cell r="C4">
            <v>36130</v>
          </cell>
        </row>
      </sheetData>
      <sheetData sheetId="967">
        <row r="4">
          <cell r="C4">
            <v>36130</v>
          </cell>
        </row>
      </sheetData>
      <sheetData sheetId="968">
        <row r="4">
          <cell r="C4">
            <v>36130</v>
          </cell>
        </row>
      </sheetData>
      <sheetData sheetId="969">
        <row r="4">
          <cell r="C4">
            <v>36130</v>
          </cell>
        </row>
      </sheetData>
      <sheetData sheetId="970">
        <row r="4">
          <cell r="C4">
            <v>36130</v>
          </cell>
        </row>
      </sheetData>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row r="4">
          <cell r="C4">
            <v>36130</v>
          </cell>
        </row>
      </sheetData>
      <sheetData sheetId="998">
        <row r="4">
          <cell r="C4">
            <v>36130</v>
          </cell>
        </row>
      </sheetData>
      <sheetData sheetId="999">
        <row r="4">
          <cell r="C4">
            <v>36130</v>
          </cell>
        </row>
      </sheetData>
      <sheetData sheetId="1000">
        <row r="4">
          <cell r="C4">
            <v>36130</v>
          </cell>
        </row>
      </sheetData>
      <sheetData sheetId="1001">
        <row r="4">
          <cell r="C4">
            <v>36130</v>
          </cell>
        </row>
      </sheetData>
      <sheetData sheetId="1002">
        <row r="4">
          <cell r="C4">
            <v>36130</v>
          </cell>
        </row>
      </sheetData>
      <sheetData sheetId="1003">
        <row r="4">
          <cell r="C4">
            <v>36130</v>
          </cell>
        </row>
      </sheetData>
      <sheetData sheetId="1004">
        <row r="4">
          <cell r="C4">
            <v>36130</v>
          </cell>
        </row>
      </sheetData>
      <sheetData sheetId="1005">
        <row r="4">
          <cell r="C4">
            <v>36130</v>
          </cell>
        </row>
      </sheetData>
      <sheetData sheetId="1006">
        <row r="4">
          <cell r="C4">
            <v>36130</v>
          </cell>
        </row>
      </sheetData>
      <sheetData sheetId="1007">
        <row r="4">
          <cell r="C4">
            <v>36130</v>
          </cell>
        </row>
      </sheetData>
      <sheetData sheetId="1008">
        <row r="4">
          <cell r="C4">
            <v>36130</v>
          </cell>
        </row>
      </sheetData>
      <sheetData sheetId="1009">
        <row r="4">
          <cell r="C4">
            <v>36130</v>
          </cell>
        </row>
      </sheetData>
      <sheetData sheetId="1010">
        <row r="4">
          <cell r="C4">
            <v>36130</v>
          </cell>
        </row>
      </sheetData>
      <sheetData sheetId="1011">
        <row r="4">
          <cell r="C4">
            <v>36130</v>
          </cell>
        </row>
      </sheetData>
      <sheetData sheetId="1012">
        <row r="4">
          <cell r="C4">
            <v>36130</v>
          </cell>
        </row>
      </sheetData>
      <sheetData sheetId="1013">
        <row r="4">
          <cell r="C4">
            <v>36130</v>
          </cell>
        </row>
      </sheetData>
      <sheetData sheetId="1014">
        <row r="4">
          <cell r="C4">
            <v>36130</v>
          </cell>
        </row>
      </sheetData>
      <sheetData sheetId="1015">
        <row r="4">
          <cell r="C4">
            <v>36130</v>
          </cell>
        </row>
      </sheetData>
      <sheetData sheetId="1016">
        <row r="4">
          <cell r="C4">
            <v>36130</v>
          </cell>
        </row>
      </sheetData>
      <sheetData sheetId="1017">
        <row r="4">
          <cell r="C4">
            <v>36130</v>
          </cell>
        </row>
      </sheetData>
      <sheetData sheetId="1018">
        <row r="4">
          <cell r="C4">
            <v>36130</v>
          </cell>
        </row>
      </sheetData>
      <sheetData sheetId="1019">
        <row r="4">
          <cell r="C4">
            <v>36130</v>
          </cell>
        </row>
      </sheetData>
      <sheetData sheetId="1020">
        <row r="4">
          <cell r="C4">
            <v>36130</v>
          </cell>
        </row>
      </sheetData>
      <sheetData sheetId="1021">
        <row r="4">
          <cell r="C4">
            <v>36130</v>
          </cell>
        </row>
      </sheetData>
      <sheetData sheetId="1022">
        <row r="4">
          <cell r="C4">
            <v>36130</v>
          </cell>
        </row>
      </sheetData>
      <sheetData sheetId="1023">
        <row r="4">
          <cell r="C4">
            <v>36130</v>
          </cell>
        </row>
      </sheetData>
      <sheetData sheetId="1024">
        <row r="4">
          <cell r="C4">
            <v>36130</v>
          </cell>
        </row>
      </sheetData>
      <sheetData sheetId="1025">
        <row r="4">
          <cell r="C4">
            <v>36130</v>
          </cell>
        </row>
      </sheetData>
      <sheetData sheetId="1026">
        <row r="4">
          <cell r="C4">
            <v>36130</v>
          </cell>
        </row>
      </sheetData>
      <sheetData sheetId="1027">
        <row r="4">
          <cell r="C4">
            <v>36130</v>
          </cell>
        </row>
      </sheetData>
      <sheetData sheetId="1028">
        <row r="4">
          <cell r="C4">
            <v>36130</v>
          </cell>
        </row>
      </sheetData>
      <sheetData sheetId="1029">
        <row r="4">
          <cell r="C4">
            <v>36130</v>
          </cell>
        </row>
      </sheetData>
      <sheetData sheetId="1030">
        <row r="4">
          <cell r="C4">
            <v>36130</v>
          </cell>
        </row>
      </sheetData>
      <sheetData sheetId="1031">
        <row r="4">
          <cell r="C4">
            <v>36130</v>
          </cell>
        </row>
      </sheetData>
      <sheetData sheetId="1032">
        <row r="4">
          <cell r="C4">
            <v>36130</v>
          </cell>
        </row>
      </sheetData>
      <sheetData sheetId="1033">
        <row r="4">
          <cell r="C4">
            <v>36130</v>
          </cell>
        </row>
      </sheetData>
      <sheetData sheetId="1034">
        <row r="4">
          <cell r="C4">
            <v>36130</v>
          </cell>
        </row>
      </sheetData>
      <sheetData sheetId="1035">
        <row r="4">
          <cell r="C4">
            <v>36130</v>
          </cell>
        </row>
      </sheetData>
      <sheetData sheetId="1036">
        <row r="4">
          <cell r="C4">
            <v>36130</v>
          </cell>
        </row>
      </sheetData>
      <sheetData sheetId="1037">
        <row r="4">
          <cell r="C4">
            <v>36130</v>
          </cell>
        </row>
      </sheetData>
      <sheetData sheetId="1038">
        <row r="4">
          <cell r="C4">
            <v>36130</v>
          </cell>
        </row>
      </sheetData>
      <sheetData sheetId="1039">
        <row r="4">
          <cell r="C4">
            <v>36130</v>
          </cell>
        </row>
      </sheetData>
      <sheetData sheetId="1040">
        <row r="4">
          <cell r="C4">
            <v>36130</v>
          </cell>
        </row>
      </sheetData>
      <sheetData sheetId="1041">
        <row r="4">
          <cell r="C4">
            <v>36130</v>
          </cell>
        </row>
      </sheetData>
      <sheetData sheetId="1042">
        <row r="4">
          <cell r="C4">
            <v>36130</v>
          </cell>
        </row>
      </sheetData>
      <sheetData sheetId="1043">
        <row r="4">
          <cell r="C4">
            <v>36130</v>
          </cell>
        </row>
      </sheetData>
      <sheetData sheetId="1044">
        <row r="4">
          <cell r="C4">
            <v>36130</v>
          </cell>
        </row>
      </sheetData>
      <sheetData sheetId="1045">
        <row r="4">
          <cell r="C4">
            <v>36130</v>
          </cell>
        </row>
      </sheetData>
      <sheetData sheetId="1046">
        <row r="4">
          <cell r="C4">
            <v>36130</v>
          </cell>
        </row>
      </sheetData>
      <sheetData sheetId="1047">
        <row r="4">
          <cell r="C4">
            <v>36130</v>
          </cell>
        </row>
      </sheetData>
      <sheetData sheetId="1048">
        <row r="4">
          <cell r="C4">
            <v>36130</v>
          </cell>
        </row>
      </sheetData>
      <sheetData sheetId="1049">
        <row r="4">
          <cell r="C4">
            <v>36130</v>
          </cell>
        </row>
      </sheetData>
      <sheetData sheetId="1050">
        <row r="4">
          <cell r="C4">
            <v>36130</v>
          </cell>
        </row>
      </sheetData>
      <sheetData sheetId="1051">
        <row r="4">
          <cell r="C4">
            <v>36130</v>
          </cell>
        </row>
      </sheetData>
      <sheetData sheetId="1052">
        <row r="4">
          <cell r="C4">
            <v>36130</v>
          </cell>
        </row>
      </sheetData>
      <sheetData sheetId="1053">
        <row r="4">
          <cell r="C4">
            <v>36130</v>
          </cell>
        </row>
      </sheetData>
      <sheetData sheetId="1054">
        <row r="4">
          <cell r="C4">
            <v>36130</v>
          </cell>
        </row>
      </sheetData>
      <sheetData sheetId="1055">
        <row r="4">
          <cell r="C4">
            <v>36130</v>
          </cell>
        </row>
      </sheetData>
      <sheetData sheetId="1056">
        <row r="4">
          <cell r="C4">
            <v>36130</v>
          </cell>
        </row>
      </sheetData>
      <sheetData sheetId="1057">
        <row r="4">
          <cell r="C4">
            <v>36130</v>
          </cell>
        </row>
      </sheetData>
      <sheetData sheetId="1058">
        <row r="4">
          <cell r="C4">
            <v>36130</v>
          </cell>
        </row>
      </sheetData>
      <sheetData sheetId="1059">
        <row r="4">
          <cell r="C4">
            <v>36130</v>
          </cell>
        </row>
      </sheetData>
      <sheetData sheetId="1060">
        <row r="4">
          <cell r="C4">
            <v>36130</v>
          </cell>
        </row>
      </sheetData>
      <sheetData sheetId="1061">
        <row r="4">
          <cell r="C4">
            <v>36130</v>
          </cell>
        </row>
      </sheetData>
      <sheetData sheetId="1062">
        <row r="4">
          <cell r="C4">
            <v>36130</v>
          </cell>
        </row>
      </sheetData>
      <sheetData sheetId="1063">
        <row r="4">
          <cell r="C4">
            <v>36130</v>
          </cell>
        </row>
      </sheetData>
      <sheetData sheetId="1064">
        <row r="4">
          <cell r="C4">
            <v>36130</v>
          </cell>
        </row>
      </sheetData>
      <sheetData sheetId="1065">
        <row r="4">
          <cell r="C4">
            <v>36130</v>
          </cell>
        </row>
      </sheetData>
      <sheetData sheetId="1066">
        <row r="4">
          <cell r="C4">
            <v>36130</v>
          </cell>
        </row>
      </sheetData>
      <sheetData sheetId="1067">
        <row r="6">
          <cell r="C6" t="str">
            <v>1</v>
          </cell>
        </row>
      </sheetData>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row r="4">
          <cell r="C4">
            <v>36130</v>
          </cell>
        </row>
      </sheetData>
      <sheetData sheetId="1083">
        <row r="4">
          <cell r="C4">
            <v>36130</v>
          </cell>
        </row>
      </sheetData>
      <sheetData sheetId="1084">
        <row r="4">
          <cell r="C4">
            <v>36130</v>
          </cell>
        </row>
      </sheetData>
      <sheetData sheetId="1085">
        <row r="4">
          <cell r="C4">
            <v>36130</v>
          </cell>
        </row>
      </sheetData>
      <sheetData sheetId="1086">
        <row r="4">
          <cell r="C4">
            <v>36130</v>
          </cell>
        </row>
      </sheetData>
      <sheetData sheetId="1087">
        <row r="4">
          <cell r="C4">
            <v>36130</v>
          </cell>
        </row>
      </sheetData>
      <sheetData sheetId="1088">
        <row r="4">
          <cell r="C4">
            <v>36130</v>
          </cell>
        </row>
      </sheetData>
      <sheetData sheetId="1089">
        <row r="4">
          <cell r="C4">
            <v>36130</v>
          </cell>
        </row>
      </sheetData>
      <sheetData sheetId="1090">
        <row r="4">
          <cell r="C4">
            <v>36130</v>
          </cell>
        </row>
      </sheetData>
      <sheetData sheetId="1091">
        <row r="4">
          <cell r="C4">
            <v>36130</v>
          </cell>
        </row>
      </sheetData>
      <sheetData sheetId="1092">
        <row r="4">
          <cell r="C4">
            <v>36130</v>
          </cell>
        </row>
      </sheetData>
      <sheetData sheetId="1093">
        <row r="4">
          <cell r="C4">
            <v>36130</v>
          </cell>
        </row>
      </sheetData>
      <sheetData sheetId="1094">
        <row r="4">
          <cell r="C4">
            <v>36130</v>
          </cell>
        </row>
      </sheetData>
      <sheetData sheetId="1095">
        <row r="4">
          <cell r="C4">
            <v>36130</v>
          </cell>
        </row>
      </sheetData>
      <sheetData sheetId="1096">
        <row r="4">
          <cell r="C4">
            <v>36130</v>
          </cell>
        </row>
      </sheetData>
      <sheetData sheetId="1097">
        <row r="4">
          <cell r="C4">
            <v>36130</v>
          </cell>
        </row>
      </sheetData>
      <sheetData sheetId="1098">
        <row r="4">
          <cell r="C4">
            <v>36130</v>
          </cell>
        </row>
      </sheetData>
      <sheetData sheetId="1099">
        <row r="4">
          <cell r="C4">
            <v>36130</v>
          </cell>
        </row>
      </sheetData>
      <sheetData sheetId="1100">
        <row r="4">
          <cell r="C4">
            <v>36130</v>
          </cell>
        </row>
      </sheetData>
      <sheetData sheetId="1101">
        <row r="4">
          <cell r="C4">
            <v>36130</v>
          </cell>
        </row>
      </sheetData>
      <sheetData sheetId="1102">
        <row r="4">
          <cell r="C4">
            <v>36130</v>
          </cell>
        </row>
      </sheetData>
      <sheetData sheetId="1103">
        <row r="4">
          <cell r="C4">
            <v>36130</v>
          </cell>
        </row>
      </sheetData>
      <sheetData sheetId="1104">
        <row r="4">
          <cell r="C4">
            <v>36130</v>
          </cell>
        </row>
      </sheetData>
      <sheetData sheetId="1105">
        <row r="4">
          <cell r="C4">
            <v>36130</v>
          </cell>
        </row>
      </sheetData>
      <sheetData sheetId="1106">
        <row r="4">
          <cell r="C4">
            <v>36130</v>
          </cell>
        </row>
      </sheetData>
      <sheetData sheetId="1107">
        <row r="4">
          <cell r="C4">
            <v>36130</v>
          </cell>
        </row>
      </sheetData>
      <sheetData sheetId="1108">
        <row r="4">
          <cell r="C4">
            <v>36130</v>
          </cell>
        </row>
      </sheetData>
      <sheetData sheetId="1109">
        <row r="4">
          <cell r="C4">
            <v>36130</v>
          </cell>
        </row>
      </sheetData>
      <sheetData sheetId="1110">
        <row r="4">
          <cell r="C4">
            <v>36130</v>
          </cell>
        </row>
      </sheetData>
      <sheetData sheetId="1111">
        <row r="4">
          <cell r="C4">
            <v>36130</v>
          </cell>
        </row>
      </sheetData>
      <sheetData sheetId="1112">
        <row r="4">
          <cell r="C4">
            <v>36130</v>
          </cell>
        </row>
      </sheetData>
      <sheetData sheetId="1113">
        <row r="4">
          <cell r="C4">
            <v>36130</v>
          </cell>
        </row>
      </sheetData>
      <sheetData sheetId="1114">
        <row r="4">
          <cell r="C4">
            <v>36130</v>
          </cell>
        </row>
      </sheetData>
      <sheetData sheetId="1115">
        <row r="4">
          <cell r="C4">
            <v>36130</v>
          </cell>
        </row>
      </sheetData>
      <sheetData sheetId="1116">
        <row r="4">
          <cell r="C4">
            <v>36130</v>
          </cell>
        </row>
      </sheetData>
      <sheetData sheetId="1117">
        <row r="4">
          <cell r="C4">
            <v>36130</v>
          </cell>
        </row>
      </sheetData>
      <sheetData sheetId="1118">
        <row r="4">
          <cell r="C4">
            <v>36130</v>
          </cell>
        </row>
      </sheetData>
      <sheetData sheetId="1119">
        <row r="4">
          <cell r="C4">
            <v>36130</v>
          </cell>
        </row>
      </sheetData>
      <sheetData sheetId="1120">
        <row r="4">
          <cell r="C4">
            <v>36130</v>
          </cell>
        </row>
      </sheetData>
      <sheetData sheetId="1121">
        <row r="4">
          <cell r="C4">
            <v>36130</v>
          </cell>
        </row>
      </sheetData>
      <sheetData sheetId="1122">
        <row r="4">
          <cell r="C4">
            <v>36130</v>
          </cell>
        </row>
      </sheetData>
      <sheetData sheetId="1123">
        <row r="4">
          <cell r="C4">
            <v>36130</v>
          </cell>
        </row>
      </sheetData>
      <sheetData sheetId="1124">
        <row r="4">
          <cell r="C4">
            <v>36130</v>
          </cell>
        </row>
      </sheetData>
      <sheetData sheetId="1125">
        <row r="4">
          <cell r="C4">
            <v>36130</v>
          </cell>
        </row>
      </sheetData>
      <sheetData sheetId="1126">
        <row r="4">
          <cell r="C4">
            <v>36130</v>
          </cell>
        </row>
      </sheetData>
      <sheetData sheetId="1127">
        <row r="4">
          <cell r="C4">
            <v>36130</v>
          </cell>
        </row>
      </sheetData>
      <sheetData sheetId="1128">
        <row r="4">
          <cell r="C4">
            <v>36130</v>
          </cell>
        </row>
      </sheetData>
      <sheetData sheetId="1129">
        <row r="4">
          <cell r="C4">
            <v>36130</v>
          </cell>
        </row>
      </sheetData>
      <sheetData sheetId="1130">
        <row r="4">
          <cell r="C4">
            <v>36130</v>
          </cell>
        </row>
      </sheetData>
      <sheetData sheetId="1131">
        <row r="4">
          <cell r="C4">
            <v>36130</v>
          </cell>
        </row>
      </sheetData>
      <sheetData sheetId="1132">
        <row r="4">
          <cell r="C4">
            <v>36130</v>
          </cell>
        </row>
      </sheetData>
      <sheetData sheetId="1133">
        <row r="4">
          <cell r="C4">
            <v>36130</v>
          </cell>
        </row>
      </sheetData>
      <sheetData sheetId="1134">
        <row r="4">
          <cell r="C4">
            <v>36130</v>
          </cell>
        </row>
      </sheetData>
      <sheetData sheetId="1135">
        <row r="4">
          <cell r="C4">
            <v>36130</v>
          </cell>
        </row>
      </sheetData>
      <sheetData sheetId="1136">
        <row r="4">
          <cell r="C4">
            <v>36130</v>
          </cell>
        </row>
      </sheetData>
      <sheetData sheetId="1137">
        <row r="4">
          <cell r="C4">
            <v>36130</v>
          </cell>
        </row>
      </sheetData>
      <sheetData sheetId="1138">
        <row r="4">
          <cell r="C4">
            <v>36130</v>
          </cell>
        </row>
      </sheetData>
      <sheetData sheetId="1139">
        <row r="4">
          <cell r="C4">
            <v>36130</v>
          </cell>
        </row>
      </sheetData>
      <sheetData sheetId="1140">
        <row r="4">
          <cell r="C4">
            <v>36130</v>
          </cell>
        </row>
      </sheetData>
      <sheetData sheetId="1141">
        <row r="4">
          <cell r="C4">
            <v>36130</v>
          </cell>
        </row>
      </sheetData>
      <sheetData sheetId="1142">
        <row r="4">
          <cell r="C4">
            <v>36130</v>
          </cell>
        </row>
      </sheetData>
      <sheetData sheetId="1143">
        <row r="4">
          <cell r="C4">
            <v>36130</v>
          </cell>
        </row>
      </sheetData>
      <sheetData sheetId="1144">
        <row r="4">
          <cell r="C4">
            <v>36130</v>
          </cell>
        </row>
      </sheetData>
      <sheetData sheetId="1145">
        <row r="4">
          <cell r="C4">
            <v>36130</v>
          </cell>
        </row>
      </sheetData>
      <sheetData sheetId="1146">
        <row r="4">
          <cell r="C4">
            <v>36130</v>
          </cell>
        </row>
      </sheetData>
      <sheetData sheetId="1147">
        <row r="4">
          <cell r="C4">
            <v>36130</v>
          </cell>
        </row>
      </sheetData>
      <sheetData sheetId="1148">
        <row r="4">
          <cell r="C4">
            <v>36130</v>
          </cell>
        </row>
      </sheetData>
      <sheetData sheetId="1149">
        <row r="4">
          <cell r="C4">
            <v>36130</v>
          </cell>
        </row>
      </sheetData>
      <sheetData sheetId="1150">
        <row r="4">
          <cell r="C4">
            <v>36130</v>
          </cell>
        </row>
      </sheetData>
      <sheetData sheetId="1151">
        <row r="4">
          <cell r="C4">
            <v>36130</v>
          </cell>
        </row>
      </sheetData>
      <sheetData sheetId="1152">
        <row r="4">
          <cell r="C4">
            <v>36130</v>
          </cell>
        </row>
      </sheetData>
      <sheetData sheetId="1153">
        <row r="4">
          <cell r="C4">
            <v>36130</v>
          </cell>
        </row>
      </sheetData>
      <sheetData sheetId="1154">
        <row r="4">
          <cell r="C4">
            <v>36130</v>
          </cell>
        </row>
      </sheetData>
      <sheetData sheetId="1155">
        <row r="4">
          <cell r="C4">
            <v>36130</v>
          </cell>
        </row>
      </sheetData>
      <sheetData sheetId="1156">
        <row r="4">
          <cell r="C4">
            <v>36130</v>
          </cell>
        </row>
      </sheetData>
      <sheetData sheetId="1157">
        <row r="4">
          <cell r="C4">
            <v>36130</v>
          </cell>
        </row>
      </sheetData>
      <sheetData sheetId="1158">
        <row r="4">
          <cell r="C4">
            <v>36130</v>
          </cell>
        </row>
      </sheetData>
      <sheetData sheetId="1159">
        <row r="4">
          <cell r="C4">
            <v>36130</v>
          </cell>
        </row>
      </sheetData>
      <sheetData sheetId="1160">
        <row r="4">
          <cell r="C4">
            <v>36130</v>
          </cell>
        </row>
      </sheetData>
      <sheetData sheetId="1161">
        <row r="4">
          <cell r="C4">
            <v>36130</v>
          </cell>
        </row>
      </sheetData>
      <sheetData sheetId="1162">
        <row r="4">
          <cell r="C4">
            <v>36130</v>
          </cell>
        </row>
      </sheetData>
      <sheetData sheetId="1163">
        <row r="4">
          <cell r="C4">
            <v>36130</v>
          </cell>
        </row>
      </sheetData>
      <sheetData sheetId="1164">
        <row r="4">
          <cell r="C4">
            <v>36130</v>
          </cell>
        </row>
      </sheetData>
      <sheetData sheetId="1165">
        <row r="4">
          <cell r="C4">
            <v>36130</v>
          </cell>
        </row>
      </sheetData>
      <sheetData sheetId="1166">
        <row r="4">
          <cell r="C4">
            <v>36130</v>
          </cell>
        </row>
      </sheetData>
      <sheetData sheetId="1167">
        <row r="4">
          <cell r="C4">
            <v>36130</v>
          </cell>
        </row>
      </sheetData>
      <sheetData sheetId="1168">
        <row r="4">
          <cell r="C4">
            <v>36130</v>
          </cell>
        </row>
      </sheetData>
      <sheetData sheetId="1169">
        <row r="4">
          <cell r="C4">
            <v>36130</v>
          </cell>
        </row>
      </sheetData>
      <sheetData sheetId="1170">
        <row r="4">
          <cell r="C4">
            <v>36130</v>
          </cell>
        </row>
      </sheetData>
      <sheetData sheetId="1171">
        <row r="6">
          <cell r="C6" t="str">
            <v>1</v>
          </cell>
        </row>
      </sheetData>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row r="4">
          <cell r="C4">
            <v>36130</v>
          </cell>
        </row>
      </sheetData>
      <sheetData sheetId="1207">
        <row r="4">
          <cell r="C4">
            <v>36130</v>
          </cell>
        </row>
      </sheetData>
      <sheetData sheetId="1208">
        <row r="4">
          <cell r="C4">
            <v>36130</v>
          </cell>
        </row>
      </sheetData>
      <sheetData sheetId="1209">
        <row r="4">
          <cell r="C4">
            <v>36130</v>
          </cell>
        </row>
      </sheetData>
      <sheetData sheetId="1210">
        <row r="4">
          <cell r="C4">
            <v>36130</v>
          </cell>
        </row>
      </sheetData>
      <sheetData sheetId="1211">
        <row r="4">
          <cell r="C4">
            <v>36130</v>
          </cell>
        </row>
      </sheetData>
      <sheetData sheetId="1212">
        <row r="4">
          <cell r="C4">
            <v>36130</v>
          </cell>
        </row>
      </sheetData>
      <sheetData sheetId="1213">
        <row r="4">
          <cell r="C4">
            <v>36130</v>
          </cell>
        </row>
      </sheetData>
      <sheetData sheetId="1214">
        <row r="4">
          <cell r="C4">
            <v>36130</v>
          </cell>
        </row>
      </sheetData>
      <sheetData sheetId="1215"/>
      <sheetData sheetId="1216"/>
      <sheetData sheetId="1217"/>
      <sheetData sheetId="1218"/>
      <sheetData sheetId="1219">
        <row r="4">
          <cell r="C4">
            <v>36130</v>
          </cell>
        </row>
      </sheetData>
      <sheetData sheetId="1220">
        <row r="4">
          <cell r="C4">
            <v>36130</v>
          </cell>
        </row>
      </sheetData>
      <sheetData sheetId="1221">
        <row r="4">
          <cell r="C4">
            <v>36130</v>
          </cell>
        </row>
      </sheetData>
      <sheetData sheetId="1222">
        <row r="4">
          <cell r="C4">
            <v>36130</v>
          </cell>
        </row>
      </sheetData>
      <sheetData sheetId="1223">
        <row r="4">
          <cell r="C4">
            <v>36130</v>
          </cell>
        </row>
      </sheetData>
      <sheetData sheetId="1224">
        <row r="4">
          <cell r="C4">
            <v>36130</v>
          </cell>
        </row>
      </sheetData>
      <sheetData sheetId="1225">
        <row r="4">
          <cell r="C4">
            <v>36130</v>
          </cell>
        </row>
      </sheetData>
      <sheetData sheetId="1226">
        <row r="4">
          <cell r="C4">
            <v>36130</v>
          </cell>
        </row>
      </sheetData>
      <sheetData sheetId="1227">
        <row r="4">
          <cell r="C4">
            <v>36130</v>
          </cell>
        </row>
      </sheetData>
      <sheetData sheetId="1228">
        <row r="4">
          <cell r="C4">
            <v>36130</v>
          </cell>
        </row>
      </sheetData>
      <sheetData sheetId="1229">
        <row r="4">
          <cell r="C4">
            <v>36130</v>
          </cell>
        </row>
      </sheetData>
      <sheetData sheetId="1230">
        <row r="4">
          <cell r="C4">
            <v>36130</v>
          </cell>
        </row>
      </sheetData>
      <sheetData sheetId="1231">
        <row r="4">
          <cell r="C4">
            <v>36130</v>
          </cell>
        </row>
      </sheetData>
      <sheetData sheetId="1232" refreshError="1"/>
      <sheetData sheetId="1233" refreshError="1"/>
      <sheetData sheetId="1234" refreshError="1"/>
      <sheetData sheetId="1235" refreshError="1"/>
      <sheetData sheetId="1236" refreshError="1"/>
      <sheetData sheetId="1237">
        <row r="4">
          <cell r="C4">
            <v>36130</v>
          </cell>
        </row>
      </sheetData>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ow r="4">
          <cell r="C4">
            <v>36130</v>
          </cell>
        </row>
      </sheetData>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ow r="4">
          <cell r="C4">
            <v>36130</v>
          </cell>
        </row>
      </sheetData>
      <sheetData sheetId="1274">
        <row r="4">
          <cell r="C4">
            <v>36130</v>
          </cell>
        </row>
      </sheetData>
      <sheetData sheetId="1275">
        <row r="4">
          <cell r="C4">
            <v>36130</v>
          </cell>
        </row>
      </sheetData>
      <sheetData sheetId="1276">
        <row r="4">
          <cell r="C4">
            <v>36130</v>
          </cell>
        </row>
      </sheetData>
      <sheetData sheetId="1277">
        <row r="4">
          <cell r="C4">
            <v>36130</v>
          </cell>
        </row>
      </sheetData>
      <sheetData sheetId="1278">
        <row r="4">
          <cell r="C4">
            <v>36130</v>
          </cell>
        </row>
      </sheetData>
      <sheetData sheetId="1279">
        <row r="4">
          <cell r="C4">
            <v>36130</v>
          </cell>
        </row>
      </sheetData>
      <sheetData sheetId="1280">
        <row r="4">
          <cell r="C4">
            <v>36130</v>
          </cell>
        </row>
      </sheetData>
      <sheetData sheetId="1281">
        <row r="4">
          <cell r="C4">
            <v>36130</v>
          </cell>
        </row>
      </sheetData>
      <sheetData sheetId="1282">
        <row r="4">
          <cell r="C4">
            <v>36130</v>
          </cell>
        </row>
      </sheetData>
      <sheetData sheetId="1283">
        <row r="4">
          <cell r="C4">
            <v>36130</v>
          </cell>
        </row>
      </sheetData>
      <sheetData sheetId="1284">
        <row r="4">
          <cell r="C4">
            <v>36130</v>
          </cell>
        </row>
      </sheetData>
      <sheetData sheetId="1285">
        <row r="4">
          <cell r="C4">
            <v>36130</v>
          </cell>
        </row>
      </sheetData>
      <sheetData sheetId="1286">
        <row r="4">
          <cell r="C4">
            <v>36130</v>
          </cell>
        </row>
      </sheetData>
      <sheetData sheetId="1287">
        <row r="4">
          <cell r="C4">
            <v>36130</v>
          </cell>
        </row>
      </sheetData>
      <sheetData sheetId="1288">
        <row r="4">
          <cell r="C4">
            <v>36130</v>
          </cell>
        </row>
      </sheetData>
      <sheetData sheetId="1289">
        <row r="4">
          <cell r="C4">
            <v>36130</v>
          </cell>
        </row>
      </sheetData>
      <sheetData sheetId="1290" refreshError="1"/>
      <sheetData sheetId="1291" refreshError="1"/>
      <sheetData sheetId="1292" refreshError="1"/>
      <sheetData sheetId="1293">
        <row r="4">
          <cell r="C4">
            <v>36130</v>
          </cell>
        </row>
      </sheetData>
      <sheetData sheetId="1294">
        <row r="4">
          <cell r="C4">
            <v>36130</v>
          </cell>
        </row>
      </sheetData>
      <sheetData sheetId="1295">
        <row r="4">
          <cell r="C4">
            <v>36130</v>
          </cell>
        </row>
      </sheetData>
      <sheetData sheetId="1296">
        <row r="4">
          <cell r="C4">
            <v>36130</v>
          </cell>
        </row>
      </sheetData>
      <sheetData sheetId="1297">
        <row r="4">
          <cell r="C4">
            <v>36130</v>
          </cell>
        </row>
      </sheetData>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ow r="3">
          <cell r="F3">
            <v>36130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sheetName val="P&amp;L"/>
      <sheetName val="P&amp;L Q3"/>
      <sheetName val="BalSht"/>
      <sheetName val="FCF"/>
      <sheetName val="FCF YTD"/>
      <sheetName val="Metrics"/>
      <sheetName val="Sheet1"/>
      <sheetName val="sal"/>
      <sheetName val="Drivers"/>
      <sheetName val="P&amp;L_Q3"/>
      <sheetName val="FCF_YTD"/>
      <sheetName val="AUnbRecIAC"/>
      <sheetName val="Dates"/>
      <sheetName val="INDEX"/>
      <sheetName val="Scorecard"/>
      <sheetName val="Support"/>
      <sheetName val="AOP Summary-2"/>
      <sheetName val="Dropdowns"/>
      <sheetName val="Total"/>
      <sheetName val="Parameter"/>
      <sheetName val="TABLO-3"/>
      <sheetName val=" N Finansal Eğri"/>
      <sheetName val="Summary 2002"/>
      <sheetName val="Finansal tamamlanma Eğrisi"/>
      <sheetName val="A"/>
      <sheetName val="icmal  (2)"/>
      <sheetName val="Graphical Data"/>
      <sheetName val="FitOutConfCentre"/>
      <sheetName val="General"/>
      <sheetName val="Mech_Iscilik"/>
      <sheetName val="Share Price 2002"/>
      <sheetName val="РТ2ОперВнерел"/>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Z"/>
      <sheetName val="AA"/>
      <sheetName val="Cash1"/>
      <sheetName val="Cash2"/>
      <sheetName val="Cash_Sum"/>
      <sheetName val="Scope"/>
      <sheetName val="LOB"/>
      <sheetName val="TABLO-3"/>
      <sheetName val="Finansal tamamlanma Eğrisi"/>
      <sheetName val="fitoutconfcentre"/>
      <sheetName val=" N Finansal Eğri"/>
      <sheetName val="C1ㅇ"/>
      <sheetName val="Base BM-rebar"/>
      <sheetName val="Raw Data"/>
      <sheetName val="List"/>
      <sheetName val="BOQ"/>
      <sheetName val="Fit Out B2a"/>
      <sheetName val="katsayı"/>
      <sheetName val="Testing"/>
      <sheetName val="Qo-1585"/>
      <sheetName val="ANALIZ"/>
      <sheetName val="③赤紙(日文)"/>
      <sheetName val="KADIKES2"/>
      <sheetName val="Co_Ef"/>
      <sheetName val="Co Eff"/>
      <sheetName val="C3"/>
      <sheetName val="TESİSAT"/>
      <sheetName val="FOL - Bar"/>
      <sheetName val="Option"/>
      <sheetName val="기계내역서"/>
      <sheetName val="Calendar"/>
      <sheetName val="Payments and Cash Calls"/>
      <sheetName val="Base_BM-rebar"/>
      <sheetName val="Raw_Data"/>
      <sheetName val="Day work"/>
      <sheetName val="Trade"/>
      <sheetName val="COST"/>
      <sheetName val="공사내역"/>
      <sheetName val="Sheet1"/>
      <sheetName val="SubmitCal"/>
      <sheetName val="1"/>
      <sheetName val="Schedules"/>
      <sheetName val="AOP Summary-2"/>
      <sheetName val="mvac_Offer"/>
      <sheetName val="mvac_BOQ"/>
      <sheetName val="Summary"/>
      <sheetName val="Factors"/>
      <sheetName val="Chiet tinh dz22"/>
      <sheetName val="입찰내역 발주처 양식"/>
      <sheetName val="NPV"/>
      <sheetName val="#REF"/>
      <sheetName val="KABLO"/>
      <sheetName val="Register"/>
      <sheetName val="SPT vs PHI"/>
      <sheetName val="1.11.b"/>
      <sheetName val="Co_Eff"/>
      <sheetName val="Fit_Out_B2a"/>
      <sheetName val="Base_BM-rebar1"/>
      <sheetName val="Raw_Data1"/>
      <sheetName val="FOL_-_Bar"/>
      <sheetName val="Payments_and_Cash_Calls"/>
      <sheetName val="Day_work"/>
      <sheetName val="AOP_Summary-2"/>
      <sheetName val="Chiet_tinh_dz22"/>
      <sheetName val="입찰내역_발주처_양식"/>
      <sheetName val="Fit_Out_B2a1"/>
      <sheetName val="Co_Eff1"/>
      <sheetName val="SPT_vs_PHI"/>
      <sheetName val="NOTES"/>
      <sheetName val="Basic Material Costs"/>
      <sheetName val="Control"/>
      <sheetName val="Direct"/>
      <sheetName val="SEX"/>
      <sheetName val="rayıc"/>
      <sheetName val="ESCON"/>
      <sheetName val="HKED.KEŞFİ İmalat"/>
      <sheetName val="YEŞİL DEFTER-İmalat"/>
      <sheetName val="Rapor"/>
      <sheetName val="34. BLOK EK ISLER-NO1 HAKEDIS"/>
      <sheetName val="Database"/>
      <sheetName val="Material-1"/>
      <sheetName val="Base_BM-rebar2"/>
      <sheetName val="Raw_Data2"/>
      <sheetName val="FOL_-_Bar1"/>
      <sheetName val="Payments_and_Cash_Calls1"/>
      <sheetName val="Day_work1"/>
      <sheetName val="VENTILAT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79">
          <cell r="T179">
            <v>205</v>
          </cell>
          <cell r="U179">
            <v>218</v>
          </cell>
          <cell r="V179">
            <v>302</v>
          </cell>
          <cell r="W179">
            <v>419</v>
          </cell>
          <cell r="X179">
            <v>433</v>
          </cell>
          <cell r="Y179">
            <v>430</v>
          </cell>
          <cell r="Z179">
            <v>494</v>
          </cell>
          <cell r="AA179">
            <v>520</v>
          </cell>
          <cell r="AB179">
            <v>522</v>
          </cell>
          <cell r="AC179">
            <v>508</v>
          </cell>
          <cell r="AD179">
            <v>581</v>
          </cell>
          <cell r="AE179">
            <v>524</v>
          </cell>
          <cell r="AF179">
            <v>526</v>
          </cell>
          <cell r="AG179">
            <v>502</v>
          </cell>
          <cell r="AH179">
            <v>248</v>
          </cell>
        </row>
        <row r="180">
          <cell r="T180">
            <v>205</v>
          </cell>
          <cell r="U180">
            <v>423</v>
          </cell>
          <cell r="V180">
            <v>725</v>
          </cell>
          <cell r="W180">
            <v>1144</v>
          </cell>
          <cell r="X180">
            <v>1577</v>
          </cell>
          <cell r="Y180">
            <v>2007</v>
          </cell>
          <cell r="Z180">
            <v>2501</v>
          </cell>
          <cell r="AA180">
            <v>3021</v>
          </cell>
          <cell r="AB180">
            <v>3543</v>
          </cell>
          <cell r="AC180">
            <v>4051</v>
          </cell>
          <cell r="AD180">
            <v>4632</v>
          </cell>
          <cell r="AE180">
            <v>5156</v>
          </cell>
          <cell r="AF180">
            <v>5682</v>
          </cell>
          <cell r="AG180">
            <v>6184</v>
          </cell>
          <cell r="AH180">
            <v>6432</v>
          </cell>
        </row>
      </sheetData>
      <sheetData sheetId="25" refreshError="1"/>
      <sheetData sheetId="26" refreshError="1"/>
      <sheetData sheetId="27" refreshError="1">
        <row r="16">
          <cell r="G16">
            <v>3100889.7360623879</v>
          </cell>
          <cell r="J16">
            <v>-3100889.7360623879</v>
          </cell>
          <cell r="K16">
            <v>-3100889.7360623879</v>
          </cell>
        </row>
        <row r="17">
          <cell r="G17">
            <v>934385.75607295427</v>
          </cell>
          <cell r="J17">
            <v>3270260.8906708667</v>
          </cell>
          <cell r="K17">
            <v>169371.15460847877</v>
          </cell>
        </row>
        <row r="18">
          <cell r="G18">
            <v>944284.9960087979</v>
          </cell>
          <cell r="J18">
            <v>-441747.35457777925</v>
          </cell>
          <cell r="K18">
            <v>-272376.19996930048</v>
          </cell>
        </row>
        <row r="19">
          <cell r="G19">
            <v>1100235.2378667907</v>
          </cell>
          <cell r="J19">
            <v>-565829.35575965873</v>
          </cell>
          <cell r="K19">
            <v>-838205.55572895915</v>
          </cell>
        </row>
        <row r="20">
          <cell r="G20">
            <v>1079751.2161132174</v>
          </cell>
          <cell r="J20">
            <v>-339427.47117581428</v>
          </cell>
          <cell r="K20">
            <v>-1177633.0269047734</v>
          </cell>
        </row>
        <row r="21">
          <cell r="G21">
            <v>1123783.6778401346</v>
          </cell>
          <cell r="J21">
            <v>-96645.766817710944</v>
          </cell>
          <cell r="K21">
            <v>-1274278.7937224843</v>
          </cell>
        </row>
        <row r="22">
          <cell r="G22">
            <v>1105143.8836787788</v>
          </cell>
          <cell r="J22">
            <v>-43686.328851310071</v>
          </cell>
          <cell r="K22">
            <v>-1317965.1225737943</v>
          </cell>
        </row>
        <row r="23">
          <cell r="G23">
            <v>1211873.7212221269</v>
          </cell>
          <cell r="J23">
            <v>-157770.37578145368</v>
          </cell>
          <cell r="K23">
            <v>-1475735.498355248</v>
          </cell>
        </row>
        <row r="24">
          <cell r="G24">
            <v>1242897.4469518734</v>
          </cell>
          <cell r="J24">
            <v>-31904.301259564934</v>
          </cell>
          <cell r="K24">
            <v>-1507639.7996148129</v>
          </cell>
        </row>
        <row r="25">
          <cell r="G25">
            <v>1242388.6634660121</v>
          </cell>
          <cell r="J25">
            <v>32340.963578523137</v>
          </cell>
          <cell r="K25">
            <v>-1475298.8360362898</v>
          </cell>
        </row>
        <row r="26">
          <cell r="G26">
            <v>1173097.4003922935</v>
          </cell>
          <cell r="J26">
            <v>106535.03291010531</v>
          </cell>
          <cell r="K26">
            <v>-1368763.8031261845</v>
          </cell>
        </row>
        <row r="27">
          <cell r="G27">
            <v>1246958.3770815907</v>
          </cell>
          <cell r="J27">
            <v>-1645.5875842371024</v>
          </cell>
          <cell r="K27">
            <v>-1370409.3907104216</v>
          </cell>
        </row>
        <row r="28">
          <cell r="G28">
            <v>1129849.8697283007</v>
          </cell>
          <cell r="J28">
            <v>294415.34818107402</v>
          </cell>
          <cell r="K28">
            <v>-1075994.0425293476</v>
          </cell>
        </row>
        <row r="29">
          <cell r="G29">
            <v>1362669.9593027527</v>
          </cell>
          <cell r="J29">
            <v>-78134.719742490212</v>
          </cell>
          <cell r="K29">
            <v>-1154128.7622718378</v>
          </cell>
        </row>
        <row r="30">
          <cell r="G30">
            <v>1257111.2537174637</v>
          </cell>
          <cell r="J30">
            <v>32326.792100662133</v>
          </cell>
          <cell r="K30">
            <v>-1121801.9701711757</v>
          </cell>
        </row>
        <row r="31">
          <cell r="G31">
            <v>766806.14375081041</v>
          </cell>
          <cell r="J31">
            <v>463798.22697295237</v>
          </cell>
          <cell r="K31">
            <v>-658003.7431982233</v>
          </cell>
        </row>
        <row r="32">
          <cell r="J32">
            <v>607947.97597508598</v>
          </cell>
          <cell r="K32">
            <v>-50055.767223137314</v>
          </cell>
        </row>
        <row r="33">
          <cell r="J33">
            <v>0</v>
          </cell>
          <cell r="K33">
            <v>-50055.767223137314</v>
          </cell>
        </row>
        <row r="34">
          <cell r="J34">
            <v>0</v>
          </cell>
          <cell r="K34">
            <v>-50055.767223137314</v>
          </cell>
        </row>
        <row r="35">
          <cell r="J35">
            <v>1051161.6616859552</v>
          </cell>
          <cell r="K35">
            <v>1001105.8944628179</v>
          </cell>
        </row>
        <row r="36">
          <cell r="J36">
            <v>0</v>
          </cell>
          <cell r="K36">
            <v>1001105.8944628179</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AJ"/>
      <sheetName val="BLOK-KEŞİF"/>
      <sheetName val="TESİSAT"/>
      <sheetName val="ELKTRİK.1"/>
      <sheetName val="analiz"/>
      <sheetName val="rayiç"/>
      <sheetName val="İCMAL"/>
      <sheetName val="FİZ"/>
      <sheetName val="KAR-ZARAR"/>
      <sheetName val="NAKİT DEĞERLENDİRME"/>
      <sheetName val="BF"/>
      <sheetName val="BF-EK (ATTIRILMIŞ)"/>
      <sheetName val="KEŞİF"/>
      <sheetName val="KEŞİF(ARTTIRILMIŞ)"/>
      <sheetName val="KEŞİF-EK"/>
      <sheetName val="KEŞİF-fiz"/>
      <sheetName val="KEŞİF-fiz (2)"/>
      <sheetName val="KEŞİF-fiz (3)"/>
      <sheetName val="katsayılar"/>
      <sheetName val="MAHAL LİSTESİ"/>
      <sheetName val="KİR-KAR"/>
      <sheetName val="KİR-KAR (2)"/>
      <sheetName val="ÖDEME-36-kredisiz"/>
      <sheetName val="ÖDEME-42-kredisiz"/>
      <sheetName val="ÖDEME-36-kredili"/>
      <sheetName val="ÖDEME-36-kredili (2)"/>
      <sheetName val="ÖDEME-36-kredili (3)"/>
      <sheetName val="BLOK_KEŞİF"/>
      <sheetName val="ELKTRİK_1"/>
      <sheetName val="NAKİT_DEĞERLENDİRME"/>
      <sheetName val="BF-EK_(ATTIRILMIŞ)"/>
      <sheetName val="KEŞİF-fiz_(2)"/>
      <sheetName val="KEŞİF-fiz_(3)"/>
      <sheetName val="MAHAL_LİSTESİ"/>
      <sheetName val="KİR-KAR_(2)"/>
      <sheetName val="ÖDEME-36-kredili_(2)"/>
      <sheetName val="ÖDEME-36-kredili_(3)"/>
      <sheetName val="eritme"/>
      <sheetName val="LİSTE_FİYATLARI"/>
      <sheetName val="metin"/>
      <sheetName val="demir"/>
      <sheetName val="irsaliye_tesbit4-5"/>
      <sheetName val="WEBER_MARKEM_FİYATLAR"/>
      <sheetName val="BUTÇE ÖZET"/>
      <sheetName val="PROJE MUKAYESE"/>
      <sheetName val="İCMAL BÜTÇE"/>
      <sheetName val="GERÇEKLEŞEN BÜTÇE "/>
      <sheetName val="GERÇEKLEŞEN BÜTÇE"/>
      <sheetName val="HEDEF BÜTÇE"/>
      <sheetName val="TT-İCMAL"/>
      <sheetName val="A09 PEYZAJ TT-EK1 "/>
      <sheetName val="A01 TOPRAK İŞLERİ"/>
      <sheetName val="A01 İNKLINOMETRE"/>
      <sheetName val="A02 OZBEK_AS"/>
      <sheetName val="A02 OZBEK_ADI"/>
      <sheetName val="A02  OZBEK_ADA DISI"/>
      <sheetName val="A03 KABA YAPI"/>
      <sheetName val="A04 TUGRA_AS"/>
      <sheetName val="A04 TUGRA_ADI"/>
      <sheetName val="A04 İnce İşler Keşif"/>
      <sheetName val="A04 P-LINE"/>
      <sheetName val="A04 KAPLAMA"/>
      <sheetName val="A04 SOSYAL TESİSLER"/>
      <sheetName val="A04 SERAMİK"/>
      <sheetName val="A04 MERMER KEŞİF"/>
      <sheetName val="MERMER METRAJ"/>
      <sheetName val="A04 ALÜMİNYUM"/>
      <sheetName val="A04 ÇELİK KAPI"/>
      <sheetName val="A04 İÇ KAPI"/>
      <sheetName val="A04 SAC KAPI"/>
      <sheetName val="A04 SAC KAPI METRAJ"/>
      <sheetName val="A04 PVC"/>
      <sheetName val="PVC METRAJI"/>
      <sheetName val="A04 MOBİLYA"/>
      <sheetName val="A04 VİTRİFİYE"/>
      <sheetName val="A-B"/>
      <sheetName val="C-D"/>
      <sheetName val="A1"/>
      <sheetName val="B1"/>
      <sheetName val="E"/>
      <sheetName val="A05 CEPHE"/>
      <sheetName val="A05 DIŞ KABA SIVA"/>
      <sheetName val="A03-04-06 ÇATI "/>
      <sheetName val="A06 PLINE"/>
      <sheetName val="A07 MEK_EROGLU"/>
      <sheetName val="A07 MEK AS"/>
      <sheetName val="YANGIN_AS"/>
      <sheetName val="SIHHİ TESİSAT_AS"/>
      <sheetName val="ISITMA_AS"/>
      <sheetName val="HAVALANDIRMA_AS"/>
      <sheetName val="DOĞALGAZ_AS"/>
      <sheetName val="KLİMA TESİSATI_AS"/>
      <sheetName val="TEST, AYAR, İŞL_AS"/>
      <sheetName val="A07 MEK ADI"/>
      <sheetName val="YANGIN_ADI"/>
      <sheetName val="SIHHİ TESİSAT_ADI"/>
      <sheetName val="ISITMA_ADI"/>
      <sheetName val="HAVALANDIRMA_ADI"/>
      <sheetName val="DOĞALGAZ_ADI"/>
      <sheetName val="KLİMA TESİSATI_ADI"/>
      <sheetName val="TEST, AYAR, İŞL_ADI"/>
      <sheetName val="A08 ELK_EROĞLU"/>
      <sheetName val="A08 AS. AS"/>
      <sheetName val="A08 AS.ADI"/>
      <sheetName val="A08 ELK_AS"/>
      <sheetName val="2 BLOK İCMAL-AS"/>
      <sheetName val=" BL ORTAK ALANLAR-AS"/>
      <sheetName val="BL DAİRE İÇLER-AS"/>
      <sheetName val="3 SOSYAL ALAN GENEL İCMAL-AS"/>
      <sheetName val="HİDROFOR ODASI İCMAL-AS"/>
      <sheetName val="HİDROFOR ODASI-AS"/>
      <sheetName val="SİTE YÖNETİM İCMAL-AS"/>
      <sheetName val="SİTE YÖNETİM-AS"/>
      <sheetName val="SOSYAL TESİS SPOR İCMAL-AS"/>
      <sheetName val="SOSYAL TESİS SPOR-AS"/>
      <sheetName val="SOSYAL TESİS CAFE İCMAL-AS"/>
      <sheetName val="SOSYAL TESİS CAFE-AS"/>
      <sheetName val="GÜVENLİK VE SÜS HAVUZU İCMAL-AS"/>
      <sheetName val="GÜVENLİK VE SÜS HAVUZU"/>
      <sheetName val="4 İCMAL ALTYAPI-AS"/>
      <sheetName val="ALTYAPI-AS"/>
      <sheetName val="A08 ELK_ADI "/>
      <sheetName val="2 BLOK İCMAL-ADI"/>
      <sheetName val=" BL ORTAK ALANLAR-ADI"/>
      <sheetName val="BL DAİRE İÇLERİ-ADI"/>
      <sheetName val="3 SOSYAL ALAN GENEL İCMAL-ADI"/>
      <sheetName val="HİDROFOR ODASI İCMAL-ADI"/>
      <sheetName val="HİDROFOR ODASI-ADI"/>
      <sheetName val="SİTE YÖNETİM İCMAL-ADI"/>
      <sheetName val="SİTE YÖNETİM-ADI"/>
      <sheetName val="SOSYAL TESİS SPOR İCMAL-ADI"/>
      <sheetName val="SOSYAL TESİS SPOR-ADI"/>
      <sheetName val="SOSYAL TESİS CAFE İCMAL-ADI"/>
      <sheetName val="SOSYAL TESİS CAFE-ADI"/>
      <sheetName val="GÜVENLİK VE SÜS HAV-İCMAL-ADI"/>
      <sheetName val="GÜVENLİK VE SÜS HAVUZU-ADI"/>
      <sheetName val="4 İCMAL ALTYAPI-ADI"/>
      <sheetName val="ALTYAPI-ADI"/>
      <sheetName val="A10 ŞANTİYE GELEN GİDER"/>
      <sheetName val="GÜVENLİK KLÜBELERİ"/>
      <sheetName val="boq"/>
      <sheetName val="ELKTRİK_11"/>
      <sheetName val="NAKİT_DEĞERLENDİRME1"/>
      <sheetName val="BF-EK_(ATTIRILMIŞ)1"/>
      <sheetName val="KEŞİF-fiz_(2)1"/>
      <sheetName val="KEŞİF-fiz_(3)1"/>
      <sheetName val="MAHAL_LİSTESİ1"/>
      <sheetName val="KİR-KAR_(2)1"/>
      <sheetName val="ÖDEME-36-kredili_(2)1"/>
      <sheetName val="ÖDEME-36-kredili_(3)1"/>
      <sheetName val="4 -Механика"/>
      <sheetName val="(c)YOSİ"/>
      <sheetName val="Kesif_Ozeti"/>
      <sheetName val="Cash2"/>
      <sheetName val="Z"/>
      <sheetName val="1"/>
      <sheetName val="16"/>
      <sheetName val="50"/>
      <sheetName val="FATURA"/>
      <sheetName val="Teklif.2"/>
      <sheetName val="Faturanızı Özelleştirin"/>
      <sheetName val="BILGI GIR"/>
      <sheetName val="Teklif.2.xls"/>
      <sheetName val="Y.D"/>
      <sheetName val="TES?SAT"/>
      <sheetName val="LOB"/>
      <sheetName val="BLOK-KE??F"/>
      <sheetName val="?CMAL"/>
      <sheetName val="katsay?lar"/>
      <sheetName val="#BAŞV"/>
      <sheetName val="Veri Tabanı"/>
      <sheetName val=""/>
      <sheetName val="VTR"/>
      <sheetName val="masraf yeri"/>
      <sheetName val="imalat iç sayfa"/>
      <sheetName val="TABLO-3"/>
      <sheetName val="TCMB"/>
      <sheetName val="ELKTRİK_12"/>
      <sheetName val="NAKİT_DEĞERLENDİRME2"/>
      <sheetName val="BF-EK_(ATTIRILMIŞ)2"/>
      <sheetName val="KEŞİF-fiz_(2)2"/>
      <sheetName val="KEŞİF-fiz_(3)2"/>
      <sheetName val="MAHAL_LİSTESİ2"/>
      <sheetName val="KİR-KAR_(2)2"/>
      <sheetName val="ÖDEME-36-kredili_(2)2"/>
      <sheetName val="ÖDEME-36-kredili_(3)2"/>
      <sheetName val="BUTÇE_ÖZET"/>
      <sheetName val="PROJE_MUKAYESE"/>
      <sheetName val="İCMAL_BÜTÇE"/>
      <sheetName val="GERÇEKLEŞEN_BÜTÇE_"/>
      <sheetName val="GERÇEKLEŞEN_BÜTÇE"/>
      <sheetName val="HEDEF_BÜTÇE"/>
      <sheetName val="A09_PEYZAJ_TT-EK1_"/>
      <sheetName val="A01_TOPRAK_İŞLERİ"/>
      <sheetName val="A01_İNKLINOMETRE"/>
      <sheetName val="A02_OZBEK_AS"/>
      <sheetName val="A02_OZBEK_ADI"/>
      <sheetName val="A02__OZBEK_ADA_DISI"/>
      <sheetName val="A03_KABA_YAPI"/>
      <sheetName val="A04_TUGRA_AS"/>
      <sheetName val="A04_TUGRA_ADI"/>
      <sheetName val="A04_İnce_İşler_Keşif"/>
      <sheetName val="A04_P-LINE"/>
      <sheetName val="A04_KAPLAMA"/>
      <sheetName val="A04_SOSYAL_TESİSLER"/>
      <sheetName val="A04_SERAMİK"/>
      <sheetName val="A04_MERMER_KEŞİF"/>
      <sheetName val="MERMER_METRAJ"/>
      <sheetName val="A04_ALÜMİNYUM"/>
      <sheetName val="A04_ÇELİK_KAPI"/>
      <sheetName val="A04_İÇ_KAPI"/>
      <sheetName val="A04_SAC_KAPI"/>
      <sheetName val="A04_SAC_KAPI_METRAJ"/>
      <sheetName val="A04_PVC"/>
      <sheetName val="PVC_METRAJI"/>
      <sheetName val="A04_MOBİLYA"/>
      <sheetName val="A04_VİTRİFİYE"/>
      <sheetName val="A05_CEPHE"/>
      <sheetName val="A05_DIŞ_KABA_SIVA"/>
      <sheetName val="A03-04-06_ÇATI_"/>
      <sheetName val="A06_PLINE"/>
      <sheetName val="A07_MEK_EROGLU"/>
      <sheetName val="A07_MEK_AS"/>
      <sheetName val="SIHHİ_TESİSAT_AS"/>
      <sheetName val="KLİMA_TESİSATI_AS"/>
      <sheetName val="TEST,_AYAR,_İŞL_AS"/>
      <sheetName val="A07_MEK_ADI"/>
      <sheetName val="SIHHİ_TESİSAT_ADI"/>
      <sheetName val="KLİMA_TESİSATI_ADI"/>
      <sheetName val="TEST,_AYAR,_İŞL_ADI"/>
      <sheetName val="A08_ELK_EROĞLU"/>
      <sheetName val="A08_AS__AS"/>
      <sheetName val="A08_AS_ADI"/>
      <sheetName val="A08_ELK_AS"/>
      <sheetName val="2_BLOK_İCMAL-AS"/>
      <sheetName val="_BL_ORTAK_ALANLAR-AS"/>
      <sheetName val="BL_DAİRE_İÇLER-AS"/>
      <sheetName val="3_SOSYAL_ALAN_GENEL_İCMAL-AS"/>
      <sheetName val="HİDROFOR_ODASI_İCMAL-AS"/>
      <sheetName val="HİDROFOR_ODASI-AS"/>
      <sheetName val="SİTE_YÖNETİM_İCMAL-AS"/>
      <sheetName val="SİTE_YÖNETİM-AS"/>
      <sheetName val="SOSYAL_TESİS_SPOR_İCMAL-AS"/>
      <sheetName val="SOSYAL_TESİS_SPOR-AS"/>
      <sheetName val="SOSYAL_TESİS_CAFE_İCMAL-AS"/>
      <sheetName val="SOSYAL_TESİS_CAFE-AS"/>
      <sheetName val="GÜVENLİK_VE_SÜS_HAVUZU_İCMAL-AS"/>
      <sheetName val="GÜVENLİK_VE_SÜS_HAVUZU"/>
      <sheetName val="4_İCMAL_ALTYAPI-AS"/>
      <sheetName val="A08_ELK_ADI_"/>
      <sheetName val="2_BLOK_İCMAL-ADI"/>
      <sheetName val="_BL_ORTAK_ALANLAR-ADI"/>
      <sheetName val="BL_DAİRE_İÇLERİ-ADI"/>
      <sheetName val="3_SOSYAL_ALAN_GENEL_İCMAL-ADI"/>
      <sheetName val="HİDROFOR_ODASI_İCMAL-ADI"/>
      <sheetName val="HİDROFOR_ODASI-ADI"/>
      <sheetName val="SİTE_YÖNETİM_İCMAL-ADI"/>
      <sheetName val="SİTE_YÖNETİM-ADI"/>
      <sheetName val="SOSYAL_TESİS_SPOR_İCMAL-ADI"/>
      <sheetName val="SOSYAL_TESİS_SPOR-ADI"/>
      <sheetName val="SOSYAL_TESİS_CAFE_İCMAL-ADI"/>
      <sheetName val="SOSYAL_TESİS_CAFE-ADI"/>
      <sheetName val="GÜVENLİK_VE_SÜS_HAV-İCMAL-ADI"/>
      <sheetName val="GÜVENLİK_VE_SÜS_HAVUZU-ADI"/>
      <sheetName val="4_İCMAL_ALTYAPI-ADI"/>
      <sheetName val="A10_ŞANTİYE_GELEN_GİDER"/>
      <sheetName val="GÜVENLİK_KLÜBELERİ"/>
      <sheetName val="4_-Механика"/>
      <sheetName val="Опции"/>
      <sheetName val="Проект"/>
      <sheetName val="Анализ"/>
      <sheetName val="TES_SAT"/>
      <sheetName val="BLOK-KE__F"/>
      <sheetName val="_CMAL"/>
      <sheetName val="katsay_lar"/>
      <sheetName val="Finansal tamamlanma Eğrisi"/>
      <sheetName val="Sheet1"/>
      <sheetName val="Faturanızı_Özelleştirin"/>
      <sheetName val="BILGI_GIR"/>
      <sheetName val="Teklif_2"/>
      <sheetName val="Teklif_2_xls"/>
      <sheetName val="imalat_iç_sayfa"/>
      <sheetName val="Общий итог"/>
      <sheetName val="HKED.KEŞFİ İmalat"/>
      <sheetName val="YEŞİL DEFTER-İmalat"/>
      <sheetName val="KALIP"/>
      <sheetName val="Demir Fiyat Farkı KD"/>
      <sheetName val="Sayfa2"/>
      <sheetName val="ELKTRİK_13"/>
      <sheetName val="NAKİT_DEĞERLENDİRME3"/>
      <sheetName val="BF-EK_(ATTIRILMIŞ)3"/>
      <sheetName val="KEŞİF-fiz_(2)3"/>
      <sheetName val="KEŞİF-fiz_(3)3"/>
      <sheetName val="MAHAL_LİSTESİ3"/>
      <sheetName val="KİR-KAR_(2)3"/>
      <sheetName val="ÖDEME-36-kredili_(2)3"/>
      <sheetName val="ÖDEME-36-kredili_(3)3"/>
      <sheetName val="Faturanızı_Özelleştirin1"/>
      <sheetName val="BILGI_GIR1"/>
      <sheetName val="BUTÇE_ÖZET1"/>
      <sheetName val="PROJE_MUKAYESE1"/>
      <sheetName val="İCMAL_BÜTÇE1"/>
      <sheetName val="GERÇEKLEŞEN_BÜTÇE_1"/>
      <sheetName val="GERÇEKLEŞEN_BÜTÇE1"/>
      <sheetName val="HEDEF_BÜTÇE1"/>
      <sheetName val="A09_PEYZAJ_TT-EK1_1"/>
      <sheetName val="A01_TOPRAK_İŞLERİ1"/>
      <sheetName val="A01_İNKLINOMETRE1"/>
      <sheetName val="A02_OZBEK_AS1"/>
      <sheetName val="A02_OZBEK_ADI1"/>
      <sheetName val="A02__OZBEK_ADA_DISI1"/>
      <sheetName val="A03_KABA_YAPI1"/>
      <sheetName val="A04_TUGRA_AS1"/>
      <sheetName val="A04_TUGRA_ADI1"/>
      <sheetName val="A04_İnce_İşler_Keşif1"/>
      <sheetName val="A04_P-LINE1"/>
      <sheetName val="A04_KAPLAMA1"/>
      <sheetName val="A04_SOSYAL_TESİSLER1"/>
      <sheetName val="A04_SERAMİK1"/>
      <sheetName val="A04_MERMER_KEŞİF1"/>
      <sheetName val="MERMER_METRAJ1"/>
      <sheetName val="A04_ALÜMİNYUM1"/>
      <sheetName val="A04_ÇELİK_KAPI1"/>
      <sheetName val="A04_İÇ_KAPI1"/>
      <sheetName val="A04_SAC_KAPI1"/>
      <sheetName val="A04_SAC_KAPI_METRAJ1"/>
      <sheetName val="A04_PVC1"/>
      <sheetName val="PVC_METRAJI1"/>
      <sheetName val="A04_MOBİLYA1"/>
      <sheetName val="A04_VİTRİFİYE1"/>
      <sheetName val="A05_CEPHE1"/>
      <sheetName val="A05_DIŞ_KABA_SIVA1"/>
      <sheetName val="A03-04-06_ÇATI_1"/>
      <sheetName val="A06_PLINE1"/>
      <sheetName val="A07_MEK_EROGLU1"/>
      <sheetName val="A07_MEK_AS1"/>
      <sheetName val="SIHHİ_TESİSAT_AS1"/>
      <sheetName val="KLİMA_TESİSATI_AS1"/>
      <sheetName val="TEST,_AYAR,_İŞL_AS1"/>
      <sheetName val="A07_MEK_ADI1"/>
      <sheetName val="SIHHİ_TESİSAT_ADI1"/>
      <sheetName val="KLİMA_TESİSATI_ADI1"/>
      <sheetName val="TEST,_AYAR,_İŞL_ADI1"/>
      <sheetName val="A08_ELK_EROĞLU1"/>
      <sheetName val="A08_AS__AS1"/>
      <sheetName val="A08_AS_ADI1"/>
      <sheetName val="A08_ELK_AS1"/>
      <sheetName val="2_BLOK_İCMAL-AS1"/>
      <sheetName val="_BL_ORTAK_ALANLAR-AS1"/>
      <sheetName val="BL_DAİRE_İÇLER-AS1"/>
      <sheetName val="3_SOSYAL_ALAN_GENEL_İCMAL-AS1"/>
      <sheetName val="HİDROFOR_ODASI_İCMAL-AS1"/>
      <sheetName val="HİDROFOR_ODASI-AS1"/>
      <sheetName val="SİTE_YÖNETİM_İCMAL-AS1"/>
      <sheetName val="SİTE_YÖNETİM-AS1"/>
      <sheetName val="SOSYAL_TESİS_SPOR_İCMAL-AS1"/>
      <sheetName val="SOSYAL_TESİS_SPOR-AS1"/>
      <sheetName val="SOSYAL_TESİS_CAFE_İCMAL-AS1"/>
      <sheetName val="SOSYAL_TESİS_CAFE-AS1"/>
      <sheetName val="GÜVENLİK_VE_SÜS_HAVUZU_İCMAL-A1"/>
      <sheetName val="GÜVENLİK_VE_SÜS_HAVUZU1"/>
      <sheetName val="4_İCMAL_ALTYAPI-AS1"/>
      <sheetName val="A08_ELK_ADI_1"/>
      <sheetName val="2_BLOK_İCMAL-ADI1"/>
      <sheetName val="_BL_ORTAK_ALANLAR-ADI1"/>
      <sheetName val="BL_DAİRE_İÇLERİ-ADI1"/>
      <sheetName val="3_SOSYAL_ALAN_GENEL_İCMAL-ADI1"/>
      <sheetName val="HİDROFOR_ODASI_İCMAL-ADI1"/>
      <sheetName val="HİDROFOR_ODASI-ADI1"/>
      <sheetName val="SİTE_YÖNETİM_İCMAL-ADI1"/>
      <sheetName val="SİTE_YÖNETİM-ADI1"/>
      <sheetName val="SOSYAL_TESİS_SPOR_İCMAL-ADI1"/>
      <sheetName val="SOSYAL_TESİS_SPOR-ADI1"/>
      <sheetName val="SOSYAL_TESİS_CAFE_İCMAL-ADI1"/>
      <sheetName val="SOSYAL_TESİS_CAFE-ADI1"/>
      <sheetName val="GÜVENLİK_VE_SÜS_HAV-İCMAL-ADI1"/>
      <sheetName val="GÜVENLİK_VE_SÜS_HAVUZU-ADI1"/>
      <sheetName val="4_İCMAL_ALTYAPI-ADI1"/>
      <sheetName val="A10_ŞANTİYE_GELEN_GİDER1"/>
      <sheetName val="GÜVENLİK_KLÜBELERİ1"/>
      <sheetName val="Teklif_21"/>
      <sheetName val="Teklif_2_xls1"/>
      <sheetName val="imalat_iç_sayfa1"/>
      <sheetName val="Veri_Tabanı"/>
      <sheetName val="HKED_KEŞFİ_İmalat"/>
      <sheetName val="YEŞİL_DEFTER-İmalat"/>
      <sheetName val="Finansal_tamamlanma_Eğrisi"/>
      <sheetName val="Demir_Fiyat_Farkı_KD"/>
      <sheetName val="LİSTS"/>
      <sheetName val="Y_D"/>
      <sheetName val="masraf_yeri"/>
      <sheetName val="FİRMALAR"/>
      <sheetName val="YK Nat. Gas (Off-site)"/>
      <sheetName val="B. Fiyatlar"/>
      <sheetName val="sal"/>
      <sheetName val="04.Özet"/>
      <sheetName val="rayıc"/>
      <sheetName val="pencere merkezi ys ab"/>
      <sheetName val="kule pencere merk"/>
      <sheetName val="Kur"/>
      <sheetName val="Rate Analysis"/>
      <sheetName val="info "/>
      <sheetName val="AC"/>
      <sheetName val="FILTER SCH"/>
      <sheetName val="CONVECTOR"/>
      <sheetName val="FCU "/>
      <sheetName val="37"/>
      <sheetName val="13-İŞGÜCÜ.HİSTOGRAM'03"/>
      <sheetName val="Veri"/>
      <sheetName val="ELKTRİK_14"/>
      <sheetName val="NAKİT_DEĞERLENDİRME4"/>
      <sheetName val="BF-EK_(ATTIRILMIŞ)4"/>
      <sheetName val="KEŞİF-fiz_(2)4"/>
      <sheetName val="KEŞİF-fiz_(3)4"/>
      <sheetName val="MAHAL_LİSTESİ4"/>
      <sheetName val="KİR-KAR_(2)4"/>
      <sheetName val="ÖDEME-36-kredili_(2)4"/>
      <sheetName val="ÖDEME-36-kredili_(3)4"/>
      <sheetName val="Faturanızı_Özelleştirin2"/>
      <sheetName val="BILGI_GIR2"/>
      <sheetName val="Teklif_22"/>
      <sheetName val="BUTÇE_ÖZET2"/>
      <sheetName val="PROJE_MUKAYESE2"/>
      <sheetName val="İCMAL_BÜTÇE2"/>
      <sheetName val="GERÇEKLEŞEN_BÜTÇE_2"/>
      <sheetName val="GERÇEKLEŞEN_BÜTÇE2"/>
      <sheetName val="HEDEF_BÜTÇE2"/>
      <sheetName val="A09_PEYZAJ_TT-EK1_2"/>
      <sheetName val="A01_TOPRAK_İŞLERİ2"/>
      <sheetName val="A01_İNKLINOMETRE2"/>
      <sheetName val="A02_OZBEK_AS2"/>
      <sheetName val="A02_OZBEK_ADI2"/>
      <sheetName val="A02__OZBEK_ADA_DISI2"/>
      <sheetName val="A03_KABA_YAPI2"/>
      <sheetName val="A04_TUGRA_AS2"/>
      <sheetName val="A04_TUGRA_ADI2"/>
      <sheetName val="A04_İnce_İşler_Keşif2"/>
      <sheetName val="A04_P-LINE2"/>
      <sheetName val="A04_KAPLAMA2"/>
      <sheetName val="A04_SOSYAL_TESİSLER2"/>
      <sheetName val="A04_SERAMİK2"/>
      <sheetName val="A04_MERMER_KEŞİF2"/>
      <sheetName val="MERMER_METRAJ2"/>
      <sheetName val="A04_ALÜMİNYUM2"/>
      <sheetName val="A04_ÇELİK_KAPI2"/>
      <sheetName val="A04_İÇ_KAPI2"/>
      <sheetName val="A04_SAC_KAPI2"/>
      <sheetName val="A04_SAC_KAPI_METRAJ2"/>
      <sheetName val="A04_PVC2"/>
      <sheetName val="PVC_METRAJI2"/>
      <sheetName val="A04_MOBİLYA2"/>
      <sheetName val="A04_VİTRİFİYE2"/>
      <sheetName val="A05_CEPHE2"/>
      <sheetName val="A05_DIŞ_KABA_SIVA2"/>
      <sheetName val="A03-04-06_ÇATI_2"/>
      <sheetName val="A06_PLINE2"/>
      <sheetName val="A07_MEK_EROGLU2"/>
      <sheetName val="A07_MEK_AS2"/>
      <sheetName val="SIHHİ_TESİSAT_AS2"/>
      <sheetName val="KLİMA_TESİSATI_AS2"/>
      <sheetName val="TEST,_AYAR,_İŞL_AS2"/>
      <sheetName val="A07_MEK_ADI2"/>
      <sheetName val="SIHHİ_TESİSAT_ADI2"/>
      <sheetName val="KLİMA_TESİSATI_ADI2"/>
      <sheetName val="TEST,_AYAR,_İŞL_ADI2"/>
      <sheetName val="A08_ELK_EROĞLU2"/>
      <sheetName val="A08_AS__AS2"/>
      <sheetName val="A08_AS_ADI2"/>
      <sheetName val="A08_ELK_AS2"/>
      <sheetName val="2_BLOK_İCMAL-AS2"/>
      <sheetName val="_BL_ORTAK_ALANLAR-AS2"/>
      <sheetName val="BL_DAİRE_İÇLER-AS2"/>
      <sheetName val="3_SOSYAL_ALAN_GENEL_İCMAL-AS2"/>
      <sheetName val="HİDROFOR_ODASI_İCMAL-AS2"/>
      <sheetName val="HİDROFOR_ODASI-AS2"/>
      <sheetName val="SİTE_YÖNETİM_İCMAL-AS2"/>
      <sheetName val="SİTE_YÖNETİM-AS2"/>
      <sheetName val="SOSYAL_TESİS_SPOR_İCMAL-AS2"/>
      <sheetName val="SOSYAL_TESİS_SPOR-AS2"/>
      <sheetName val="SOSYAL_TESİS_CAFE_İCMAL-AS2"/>
      <sheetName val="SOSYAL_TESİS_CAFE-AS2"/>
      <sheetName val="GÜVENLİK_VE_SÜS_HAVUZU_İCMAL-A2"/>
      <sheetName val="GÜVENLİK_VE_SÜS_HAVUZU2"/>
      <sheetName val="4_İCMAL_ALTYAPI-AS2"/>
      <sheetName val="A08_ELK_ADI_2"/>
      <sheetName val="2_BLOK_İCMAL-ADI2"/>
      <sheetName val="_BL_ORTAK_ALANLAR-ADI2"/>
      <sheetName val="BL_DAİRE_İÇLERİ-ADI2"/>
      <sheetName val="3_SOSYAL_ALAN_GENEL_İCMAL-ADI2"/>
      <sheetName val="HİDROFOR_ODASI_İCMAL-ADI2"/>
      <sheetName val="HİDROFOR_ODASI-ADI2"/>
      <sheetName val="SİTE_YÖNETİM_İCMAL-ADI2"/>
      <sheetName val="SİTE_YÖNETİM-ADI2"/>
      <sheetName val="SOSYAL_TESİS_SPOR_İCMAL-ADI2"/>
      <sheetName val="SOSYAL_TESİS_SPOR-ADI2"/>
      <sheetName val="SOSYAL_TESİS_CAFE_İCMAL-ADI2"/>
      <sheetName val="SOSYAL_TESİS_CAFE-ADI2"/>
      <sheetName val="GÜVENLİK_VE_SÜS_HAV-İCMAL-ADI2"/>
      <sheetName val="GÜVENLİK_VE_SÜS_HAVUZU-ADI2"/>
      <sheetName val="4_İCMAL_ALTYAPI-ADI2"/>
      <sheetName val="A10_ŞANTİYE_GELEN_GİDER2"/>
      <sheetName val="GÜVENLİK_KLÜBELERİ2"/>
      <sheetName val="Teklif_2_xls2"/>
      <sheetName val="4_-Механика1"/>
      <sheetName val="imalat_iç_sayfa2"/>
      <sheetName val="Veri_Tabanı1"/>
      <sheetName val="HKED_KEŞFİ_İmalat1"/>
      <sheetName val="YEŞİL_DEFTER-İmalat1"/>
      <sheetName val="Y_D1"/>
      <sheetName val="Finansal_tamamlanma_Eğrisi1"/>
      <sheetName val="Demir_Fiyat_Farkı_KD1"/>
      <sheetName val="masraf_yeri1"/>
      <sheetName val="ISITMA"/>
      <sheetName val="DATA"/>
      <sheetName val="ELKTRİK_17"/>
      <sheetName val="NAKİT_DEĞERLENDİRME7"/>
      <sheetName val="BF-EK_(ATTIRILMIŞ)7"/>
      <sheetName val="KEŞİF-fiz_(2)7"/>
      <sheetName val="KEŞİF-fiz_(3)7"/>
      <sheetName val="MAHAL_LİSTESİ7"/>
      <sheetName val="KİR-KAR_(2)7"/>
      <sheetName val="ÖDEME-36-kredili_(2)7"/>
      <sheetName val="ÖDEME-36-kredili_(3)7"/>
      <sheetName val="Faturanızı_Özelleştirin5"/>
      <sheetName val="BILGI_GIR5"/>
      <sheetName val="Teklif_25"/>
      <sheetName val="BUTÇE_ÖZET5"/>
      <sheetName val="PROJE_MUKAYESE5"/>
      <sheetName val="İCMAL_BÜTÇE5"/>
      <sheetName val="GERÇEKLEŞEN_BÜTÇE_5"/>
      <sheetName val="GERÇEKLEŞEN_BÜTÇE5"/>
      <sheetName val="HEDEF_BÜTÇE5"/>
      <sheetName val="A09_PEYZAJ_TT-EK1_5"/>
      <sheetName val="A01_TOPRAK_İŞLERİ5"/>
      <sheetName val="A01_İNKLINOMETRE5"/>
      <sheetName val="A02_OZBEK_AS5"/>
      <sheetName val="A02_OZBEK_ADI5"/>
      <sheetName val="A02__OZBEK_ADA_DISI5"/>
      <sheetName val="A03_KABA_YAPI5"/>
      <sheetName val="A04_TUGRA_AS5"/>
      <sheetName val="A04_TUGRA_ADI5"/>
      <sheetName val="A04_İnce_İşler_Keşif5"/>
      <sheetName val="A04_P-LINE5"/>
      <sheetName val="A04_KAPLAMA5"/>
      <sheetName val="A04_SOSYAL_TESİSLER5"/>
      <sheetName val="A04_SERAMİK5"/>
      <sheetName val="A04_MERMER_KEŞİF5"/>
      <sheetName val="MERMER_METRAJ5"/>
      <sheetName val="A04_ALÜMİNYUM5"/>
      <sheetName val="A04_ÇELİK_KAPI5"/>
      <sheetName val="A04_İÇ_KAPI5"/>
      <sheetName val="A04_SAC_KAPI5"/>
      <sheetName val="A04_SAC_KAPI_METRAJ5"/>
      <sheetName val="A04_PVC5"/>
      <sheetName val="PVC_METRAJI5"/>
      <sheetName val="A04_MOBİLYA5"/>
      <sheetName val="A04_VİTRİFİYE5"/>
      <sheetName val="A05_CEPHE5"/>
      <sheetName val="A05_DIŞ_KABA_SIVA5"/>
      <sheetName val="A03-04-06_ÇATI_5"/>
      <sheetName val="A06_PLINE5"/>
      <sheetName val="A07_MEK_EROGLU5"/>
      <sheetName val="A07_MEK_AS5"/>
      <sheetName val="SIHHİ_TESİSAT_AS5"/>
      <sheetName val="KLİMA_TESİSATI_AS5"/>
      <sheetName val="TEST,_AYAR,_İŞL_AS5"/>
      <sheetName val="A07_MEK_ADI5"/>
      <sheetName val="SIHHİ_TESİSAT_ADI5"/>
      <sheetName val="KLİMA_TESİSATI_ADI5"/>
      <sheetName val="TEST,_AYAR,_İŞL_ADI5"/>
      <sheetName val="A08_ELK_EROĞLU5"/>
      <sheetName val="A08_AS__AS5"/>
      <sheetName val="A08_AS_ADI5"/>
      <sheetName val="A08_ELK_AS5"/>
      <sheetName val="2_BLOK_İCMAL-AS5"/>
      <sheetName val="_BL_ORTAK_ALANLAR-AS5"/>
      <sheetName val="BL_DAİRE_İÇLER-AS5"/>
      <sheetName val="3_SOSYAL_ALAN_GENEL_İCMAL-AS5"/>
      <sheetName val="HİDROFOR_ODASI_İCMAL-AS5"/>
      <sheetName val="HİDROFOR_ODASI-AS5"/>
      <sheetName val="SİTE_YÖNETİM_İCMAL-AS5"/>
      <sheetName val="SİTE_YÖNETİM-AS5"/>
      <sheetName val="SOSYAL_TESİS_SPOR_İCMAL-AS5"/>
      <sheetName val="SOSYAL_TESİS_SPOR-AS5"/>
      <sheetName val="SOSYAL_TESİS_CAFE_İCMAL-AS5"/>
      <sheetName val="SOSYAL_TESİS_CAFE-AS5"/>
      <sheetName val="GÜVENLİK_VE_SÜS_HAVUZU_İCMAL-A5"/>
      <sheetName val="GÜVENLİK_VE_SÜS_HAVUZU5"/>
      <sheetName val="4_İCMAL_ALTYAPI-AS5"/>
      <sheetName val="A08_ELK_ADI_5"/>
      <sheetName val="2_BLOK_İCMAL-ADI5"/>
      <sheetName val="_BL_ORTAK_ALANLAR-ADI5"/>
      <sheetName val="BL_DAİRE_İÇLERİ-ADI5"/>
      <sheetName val="3_SOSYAL_ALAN_GENEL_İCMAL-ADI5"/>
      <sheetName val="HİDROFOR_ODASI_İCMAL-ADI5"/>
      <sheetName val="HİDROFOR_ODASI-ADI5"/>
      <sheetName val="SİTE_YÖNETİM_İCMAL-ADI5"/>
      <sheetName val="SİTE_YÖNETİM-ADI5"/>
      <sheetName val="SOSYAL_TESİS_SPOR_İCMAL-ADI5"/>
      <sheetName val="SOSYAL_TESİS_SPOR-ADI5"/>
      <sheetName val="SOSYAL_TESİS_CAFE_İCMAL-ADI5"/>
      <sheetName val="SOSYAL_TESİS_CAFE-ADI5"/>
      <sheetName val="GÜVENLİK_VE_SÜS_HAV-İCMAL-ADI5"/>
      <sheetName val="GÜVENLİK_VE_SÜS_HAVUZU-ADI5"/>
      <sheetName val="4_İCMAL_ALTYAPI-ADI5"/>
      <sheetName val="A10_ŞANTİYE_GELEN_GİDER5"/>
      <sheetName val="GÜVENLİK_KLÜBELERİ5"/>
      <sheetName val="Teklif_2_xls5"/>
      <sheetName val="4_-Механика4"/>
      <sheetName val="imalat_iç_sayfa5"/>
      <sheetName val="Veri_Tabanı4"/>
      <sheetName val="HKED_KEŞFİ_İmalat4"/>
      <sheetName val="YEŞİL_DEFTER-İmalat4"/>
      <sheetName val="Y_D4"/>
      <sheetName val="Finansal_tamamlanma_Eğrisi4"/>
      <sheetName val="Demir_Fiyat_Farkı_KD4"/>
      <sheetName val="masraf_yeri4"/>
      <sheetName val="B__Fiyatlar2"/>
      <sheetName val="ELKTRİK_15"/>
      <sheetName val="NAKİT_DEĞERLENDİRME5"/>
      <sheetName val="BF-EK_(ATTIRILMIŞ)5"/>
      <sheetName val="KEŞİF-fiz_(2)5"/>
      <sheetName val="KEŞİF-fiz_(3)5"/>
      <sheetName val="MAHAL_LİSTESİ5"/>
      <sheetName val="KİR-KAR_(2)5"/>
      <sheetName val="ÖDEME-36-kredili_(2)5"/>
      <sheetName val="ÖDEME-36-kredili_(3)5"/>
      <sheetName val="Faturanızı_Özelleştirin3"/>
      <sheetName val="BILGI_GIR3"/>
      <sheetName val="Teklif_23"/>
      <sheetName val="BUTÇE_ÖZET3"/>
      <sheetName val="PROJE_MUKAYESE3"/>
      <sheetName val="İCMAL_BÜTÇE3"/>
      <sheetName val="GERÇEKLEŞEN_BÜTÇE_3"/>
      <sheetName val="GERÇEKLEŞEN_BÜTÇE3"/>
      <sheetName val="HEDEF_BÜTÇE3"/>
      <sheetName val="A09_PEYZAJ_TT-EK1_3"/>
      <sheetName val="A01_TOPRAK_İŞLERİ3"/>
      <sheetName val="A01_İNKLINOMETRE3"/>
      <sheetName val="A02_OZBEK_AS3"/>
      <sheetName val="A02_OZBEK_ADI3"/>
      <sheetName val="A02__OZBEK_ADA_DISI3"/>
      <sheetName val="A03_KABA_YAPI3"/>
      <sheetName val="A04_TUGRA_AS3"/>
      <sheetName val="A04_TUGRA_ADI3"/>
      <sheetName val="A04_İnce_İşler_Keşif3"/>
      <sheetName val="A04_P-LINE3"/>
      <sheetName val="A04_KAPLAMA3"/>
      <sheetName val="A04_SOSYAL_TESİSLER3"/>
      <sheetName val="A04_SERAMİK3"/>
      <sheetName val="A04_MERMER_KEŞİF3"/>
      <sheetName val="MERMER_METRAJ3"/>
      <sheetName val="A04_ALÜMİNYUM3"/>
      <sheetName val="A04_ÇELİK_KAPI3"/>
      <sheetName val="A04_İÇ_KAPI3"/>
      <sheetName val="A04_SAC_KAPI3"/>
      <sheetName val="A04_SAC_KAPI_METRAJ3"/>
      <sheetName val="A04_PVC3"/>
      <sheetName val="PVC_METRAJI3"/>
      <sheetName val="A04_MOBİLYA3"/>
      <sheetName val="A04_VİTRİFİYE3"/>
      <sheetName val="A05_CEPHE3"/>
      <sheetName val="A05_DIŞ_KABA_SIVA3"/>
      <sheetName val="A03-04-06_ÇATI_3"/>
      <sheetName val="A06_PLINE3"/>
      <sheetName val="A07_MEK_EROGLU3"/>
      <sheetName val="A07_MEK_AS3"/>
      <sheetName val="SIHHİ_TESİSAT_AS3"/>
      <sheetName val="KLİMA_TESİSATI_AS3"/>
      <sheetName val="TEST,_AYAR,_İŞL_AS3"/>
      <sheetName val="A07_MEK_ADI3"/>
      <sheetName val="SIHHİ_TESİSAT_ADI3"/>
      <sheetName val="KLİMA_TESİSATI_ADI3"/>
      <sheetName val="TEST,_AYAR,_İŞL_ADI3"/>
      <sheetName val="A08_ELK_EROĞLU3"/>
      <sheetName val="A08_AS__AS3"/>
      <sheetName val="A08_AS_ADI3"/>
      <sheetName val="A08_ELK_AS3"/>
      <sheetName val="2_BLOK_İCMAL-AS3"/>
      <sheetName val="_BL_ORTAK_ALANLAR-AS3"/>
      <sheetName val="BL_DAİRE_İÇLER-AS3"/>
      <sheetName val="3_SOSYAL_ALAN_GENEL_İCMAL-AS3"/>
      <sheetName val="HİDROFOR_ODASI_İCMAL-AS3"/>
      <sheetName val="HİDROFOR_ODASI-AS3"/>
      <sheetName val="SİTE_YÖNETİM_İCMAL-AS3"/>
      <sheetName val="SİTE_YÖNETİM-AS3"/>
      <sheetName val="SOSYAL_TESİS_SPOR_İCMAL-AS3"/>
      <sheetName val="SOSYAL_TESİS_SPOR-AS3"/>
      <sheetName val="SOSYAL_TESİS_CAFE_İCMAL-AS3"/>
      <sheetName val="SOSYAL_TESİS_CAFE-AS3"/>
      <sheetName val="GÜVENLİK_VE_SÜS_HAVUZU_İCMAL-A3"/>
      <sheetName val="GÜVENLİK_VE_SÜS_HAVUZU3"/>
      <sheetName val="4_İCMAL_ALTYAPI-AS3"/>
      <sheetName val="A08_ELK_ADI_3"/>
      <sheetName val="2_BLOK_İCMAL-ADI3"/>
      <sheetName val="_BL_ORTAK_ALANLAR-ADI3"/>
      <sheetName val="BL_DAİRE_İÇLERİ-ADI3"/>
      <sheetName val="3_SOSYAL_ALAN_GENEL_İCMAL-ADI3"/>
      <sheetName val="HİDROFOR_ODASI_İCMAL-ADI3"/>
      <sheetName val="HİDROFOR_ODASI-ADI3"/>
      <sheetName val="SİTE_YÖNETİM_İCMAL-ADI3"/>
      <sheetName val="SİTE_YÖNETİM-ADI3"/>
      <sheetName val="SOSYAL_TESİS_SPOR_İCMAL-ADI3"/>
      <sheetName val="SOSYAL_TESİS_SPOR-ADI3"/>
      <sheetName val="SOSYAL_TESİS_CAFE_İCMAL-ADI3"/>
      <sheetName val="SOSYAL_TESİS_CAFE-ADI3"/>
      <sheetName val="GÜVENLİK_VE_SÜS_HAV-İCMAL-ADI3"/>
      <sheetName val="GÜVENLİK_VE_SÜS_HAVUZU-ADI3"/>
      <sheetName val="4_İCMAL_ALTYAPI-ADI3"/>
      <sheetName val="A10_ŞANTİYE_GELEN_GİDER3"/>
      <sheetName val="GÜVENLİK_KLÜBELERİ3"/>
      <sheetName val="Teklif_2_xls3"/>
      <sheetName val="4_-Механика2"/>
      <sheetName val="imalat_iç_sayfa3"/>
      <sheetName val="Veri_Tabanı2"/>
      <sheetName val="HKED_KEŞFİ_İmalat2"/>
      <sheetName val="YEŞİL_DEFTER-İmalat2"/>
      <sheetName val="masraf_yeri2"/>
      <sheetName val="Finansal_tamamlanma_Eğrisi2"/>
      <sheetName val="Demir_Fiyat_Farkı_KD2"/>
      <sheetName val="Y_D2"/>
      <sheetName val="B__Fiyatlar"/>
      <sheetName val="ELKTRİK_16"/>
      <sheetName val="NAKİT_DEĞERLENDİRME6"/>
      <sheetName val="BF-EK_(ATTIRILMIŞ)6"/>
      <sheetName val="KEŞİF-fiz_(2)6"/>
      <sheetName val="KEŞİF-fiz_(3)6"/>
      <sheetName val="MAHAL_LİSTESİ6"/>
      <sheetName val="KİR-KAR_(2)6"/>
      <sheetName val="ÖDEME-36-kredili_(2)6"/>
      <sheetName val="ÖDEME-36-kredili_(3)6"/>
      <sheetName val="Faturanızı_Özelleştirin4"/>
      <sheetName val="BILGI_GIR4"/>
      <sheetName val="Teklif_24"/>
      <sheetName val="BUTÇE_ÖZET4"/>
      <sheetName val="PROJE_MUKAYESE4"/>
      <sheetName val="İCMAL_BÜTÇE4"/>
      <sheetName val="GERÇEKLEŞEN_BÜTÇE_4"/>
      <sheetName val="GERÇEKLEŞEN_BÜTÇE4"/>
      <sheetName val="HEDEF_BÜTÇE4"/>
      <sheetName val="A09_PEYZAJ_TT-EK1_4"/>
      <sheetName val="A01_TOPRAK_İŞLERİ4"/>
      <sheetName val="A01_İNKLINOMETRE4"/>
      <sheetName val="A02_OZBEK_AS4"/>
      <sheetName val="A02_OZBEK_ADI4"/>
      <sheetName val="A02__OZBEK_ADA_DISI4"/>
      <sheetName val="A03_KABA_YAPI4"/>
      <sheetName val="A04_TUGRA_AS4"/>
      <sheetName val="A04_TUGRA_ADI4"/>
      <sheetName val="A04_İnce_İşler_Keşif4"/>
      <sheetName val="A04_P-LINE4"/>
      <sheetName val="A04_KAPLAMA4"/>
      <sheetName val="A04_SOSYAL_TESİSLER4"/>
      <sheetName val="A04_SERAMİK4"/>
      <sheetName val="A04_MERMER_KEŞİF4"/>
      <sheetName val="MERMER_METRAJ4"/>
      <sheetName val="A04_ALÜMİNYUM4"/>
      <sheetName val="A04_ÇELİK_KAPI4"/>
      <sheetName val="A04_İÇ_KAPI4"/>
      <sheetName val="A04_SAC_KAPI4"/>
      <sheetName val="A04_SAC_KAPI_METRAJ4"/>
      <sheetName val="A04_PVC4"/>
      <sheetName val="PVC_METRAJI4"/>
      <sheetName val="A04_MOBİLYA4"/>
      <sheetName val="A04_VİTRİFİYE4"/>
      <sheetName val="A05_CEPHE4"/>
      <sheetName val="A05_DIŞ_KABA_SIVA4"/>
      <sheetName val="A03-04-06_ÇATI_4"/>
      <sheetName val="A06_PLINE4"/>
      <sheetName val="A07_MEK_EROGLU4"/>
      <sheetName val="A07_MEK_AS4"/>
      <sheetName val="SIHHİ_TESİSAT_AS4"/>
      <sheetName val="KLİMA_TESİSATI_AS4"/>
      <sheetName val="TEST,_AYAR,_İŞL_AS4"/>
      <sheetName val="A07_MEK_ADI4"/>
      <sheetName val="SIHHİ_TESİSAT_ADI4"/>
      <sheetName val="KLİMA_TESİSATI_ADI4"/>
      <sheetName val="TEST,_AYAR,_İŞL_ADI4"/>
      <sheetName val="A08_ELK_EROĞLU4"/>
      <sheetName val="A08_AS__AS4"/>
      <sheetName val="A08_AS_ADI4"/>
      <sheetName val="A08_ELK_AS4"/>
      <sheetName val="2_BLOK_İCMAL-AS4"/>
      <sheetName val="_BL_ORTAK_ALANLAR-AS4"/>
      <sheetName val="BL_DAİRE_İÇLER-AS4"/>
      <sheetName val="3_SOSYAL_ALAN_GENEL_İCMAL-AS4"/>
      <sheetName val="HİDROFOR_ODASI_İCMAL-AS4"/>
      <sheetName val="HİDROFOR_ODASI-AS4"/>
      <sheetName val="SİTE_YÖNETİM_İCMAL-AS4"/>
      <sheetName val="SİTE_YÖNETİM-AS4"/>
      <sheetName val="SOSYAL_TESİS_SPOR_İCMAL-AS4"/>
      <sheetName val="SOSYAL_TESİS_SPOR-AS4"/>
      <sheetName val="SOSYAL_TESİS_CAFE_İCMAL-AS4"/>
      <sheetName val="SOSYAL_TESİS_CAFE-AS4"/>
      <sheetName val="GÜVENLİK_VE_SÜS_HAVUZU_İCMAL-A4"/>
      <sheetName val="GÜVENLİK_VE_SÜS_HAVUZU4"/>
      <sheetName val="4_İCMAL_ALTYAPI-AS4"/>
      <sheetName val="A08_ELK_ADI_4"/>
      <sheetName val="2_BLOK_İCMAL-ADI4"/>
      <sheetName val="_BL_ORTAK_ALANLAR-ADI4"/>
      <sheetName val="BL_DAİRE_İÇLERİ-ADI4"/>
      <sheetName val="3_SOSYAL_ALAN_GENEL_İCMAL-ADI4"/>
      <sheetName val="HİDROFOR_ODASI_İCMAL-ADI4"/>
      <sheetName val="HİDROFOR_ODASI-ADI4"/>
      <sheetName val="SİTE_YÖNETİM_İCMAL-ADI4"/>
      <sheetName val="SİTE_YÖNETİM-ADI4"/>
      <sheetName val="SOSYAL_TESİS_SPOR_İCMAL-ADI4"/>
      <sheetName val="SOSYAL_TESİS_SPOR-ADI4"/>
      <sheetName val="SOSYAL_TESİS_CAFE_İCMAL-ADI4"/>
      <sheetName val="SOSYAL_TESİS_CAFE-ADI4"/>
      <sheetName val="GÜVENLİK_VE_SÜS_HAV-İCMAL-ADI4"/>
      <sheetName val="GÜVENLİK_VE_SÜS_HAVUZU-ADI4"/>
      <sheetName val="4_İCMAL_ALTYAPI-ADI4"/>
      <sheetName val="A10_ŞANTİYE_GELEN_GİDER4"/>
      <sheetName val="GÜVENLİK_KLÜBELERİ4"/>
      <sheetName val="Teklif_2_xls4"/>
      <sheetName val="4_-Механика3"/>
      <sheetName val="imalat_iç_sayfa4"/>
      <sheetName val="Veri_Tabanı3"/>
      <sheetName val="HKED_KEŞFİ_İmalat3"/>
      <sheetName val="YEŞİL_DEFTER-İmalat3"/>
      <sheetName val="masraf_yeri3"/>
      <sheetName val="Finansal_tamamlanma_Eğrisi3"/>
      <sheetName val="Demir_Fiyat_Farkı_KD3"/>
      <sheetName val="Y_D3"/>
      <sheetName val="B__Fiyatlar1"/>
      <sheetName val="ELKTRİK_18"/>
      <sheetName val="NAKİT_DEĞERLENDİRME8"/>
      <sheetName val="BF-EK_(ATTIRILMIŞ)8"/>
      <sheetName val="KEŞİF-fiz_(2)8"/>
      <sheetName val="KEŞİF-fiz_(3)8"/>
      <sheetName val="MAHAL_LİSTESİ8"/>
      <sheetName val="KİR-KAR_(2)8"/>
      <sheetName val="ÖDEME-36-kredili_(2)8"/>
      <sheetName val="ÖDEME-36-kredili_(3)8"/>
      <sheetName val="Faturanızı_Özelleştirin6"/>
      <sheetName val="BILGI_GIR6"/>
      <sheetName val="Teklif_26"/>
      <sheetName val="BUTÇE_ÖZET6"/>
      <sheetName val="PROJE_MUKAYESE6"/>
      <sheetName val="İCMAL_BÜTÇE6"/>
      <sheetName val="GERÇEKLEŞEN_BÜTÇE_6"/>
      <sheetName val="GERÇEKLEŞEN_BÜTÇE6"/>
      <sheetName val="HEDEF_BÜTÇE6"/>
      <sheetName val="A09_PEYZAJ_TT-EK1_6"/>
      <sheetName val="A01_TOPRAK_İŞLERİ6"/>
      <sheetName val="A01_İNKLINOMETRE6"/>
      <sheetName val="A02_OZBEK_AS6"/>
      <sheetName val="A02_OZBEK_ADI6"/>
      <sheetName val="A02__OZBEK_ADA_DISI6"/>
      <sheetName val="A03_KABA_YAPI6"/>
      <sheetName val="A04_TUGRA_AS6"/>
      <sheetName val="A04_TUGRA_ADI6"/>
      <sheetName val="A04_İnce_İşler_Keşif6"/>
      <sheetName val="A04_P-LINE6"/>
      <sheetName val="A04_KAPLAMA6"/>
      <sheetName val="A04_SOSYAL_TESİSLER6"/>
      <sheetName val="A04_SERAMİK6"/>
      <sheetName val="A04_MERMER_KEŞİF6"/>
      <sheetName val="MERMER_METRAJ6"/>
      <sheetName val="A04_ALÜMİNYUM6"/>
      <sheetName val="A04_ÇELİK_KAPI6"/>
      <sheetName val="A04_İÇ_KAPI6"/>
      <sheetName val="A04_SAC_KAPI6"/>
      <sheetName val="A04_SAC_KAPI_METRAJ6"/>
      <sheetName val="A04_PVC6"/>
      <sheetName val="PVC_METRAJI6"/>
      <sheetName val="A04_MOBİLYA6"/>
      <sheetName val="A04_VİTRİFİYE6"/>
      <sheetName val="A05_CEPHE6"/>
      <sheetName val="A05_DIŞ_KABA_SIVA6"/>
      <sheetName val="A03-04-06_ÇATI_6"/>
      <sheetName val="A06_PLINE6"/>
      <sheetName val="A07_MEK_EROGLU6"/>
      <sheetName val="A07_MEK_AS6"/>
      <sheetName val="SIHHİ_TESİSAT_AS6"/>
      <sheetName val="KLİMA_TESİSATI_AS6"/>
      <sheetName val="TEST,_AYAR,_İŞL_AS6"/>
      <sheetName val="A07_MEK_ADI6"/>
      <sheetName val="SIHHİ_TESİSAT_ADI6"/>
      <sheetName val="KLİMA_TESİSATI_ADI6"/>
      <sheetName val="TEST,_AYAR,_İŞL_ADI6"/>
      <sheetName val="A08_ELK_EROĞLU6"/>
      <sheetName val="A08_AS__AS6"/>
      <sheetName val="A08_AS_ADI6"/>
      <sheetName val="A08_ELK_AS6"/>
      <sheetName val="2_BLOK_İCMAL-AS6"/>
      <sheetName val="_BL_ORTAK_ALANLAR-AS6"/>
      <sheetName val="BL_DAİRE_İÇLER-AS6"/>
      <sheetName val="3_SOSYAL_ALAN_GENEL_İCMAL-AS6"/>
      <sheetName val="HİDROFOR_ODASI_İCMAL-AS6"/>
      <sheetName val="HİDROFOR_ODASI-AS6"/>
      <sheetName val="SİTE_YÖNETİM_İCMAL-AS6"/>
      <sheetName val="SİTE_YÖNETİM-AS6"/>
      <sheetName val="SOSYAL_TESİS_SPOR_İCMAL-AS6"/>
      <sheetName val="SOSYAL_TESİS_SPOR-AS6"/>
      <sheetName val="SOSYAL_TESİS_CAFE_İCMAL-AS6"/>
      <sheetName val="SOSYAL_TESİS_CAFE-AS6"/>
      <sheetName val="GÜVENLİK_VE_SÜS_HAVUZU_İCMAL-A6"/>
      <sheetName val="GÜVENLİK_VE_SÜS_HAVUZU6"/>
      <sheetName val="4_İCMAL_ALTYAPI-AS6"/>
      <sheetName val="A08_ELK_ADI_6"/>
      <sheetName val="2_BLOK_İCMAL-ADI6"/>
      <sheetName val="_BL_ORTAK_ALANLAR-ADI6"/>
      <sheetName val="BL_DAİRE_İÇLERİ-ADI6"/>
      <sheetName val="3_SOSYAL_ALAN_GENEL_İCMAL-ADI6"/>
      <sheetName val="HİDROFOR_ODASI_İCMAL-ADI6"/>
      <sheetName val="HİDROFOR_ODASI-ADI6"/>
      <sheetName val="SİTE_YÖNETİM_İCMAL-ADI6"/>
      <sheetName val="SİTE_YÖNETİM-ADI6"/>
      <sheetName val="SOSYAL_TESİS_SPOR_İCMAL-ADI6"/>
      <sheetName val="SOSYAL_TESİS_SPOR-ADI6"/>
      <sheetName val="SOSYAL_TESİS_CAFE_İCMAL-ADI6"/>
      <sheetName val="SOSYAL_TESİS_CAFE-ADI6"/>
      <sheetName val="GÜVENLİK_VE_SÜS_HAV-İCMAL-ADI6"/>
      <sheetName val="GÜVENLİK_VE_SÜS_HAVUZU-ADI6"/>
      <sheetName val="4_İCMAL_ALTYAPI-ADI6"/>
      <sheetName val="A10_ŞANTİYE_GELEN_GİDER6"/>
      <sheetName val="GÜVENLİK_KLÜBELERİ6"/>
      <sheetName val="Teklif_2_xls6"/>
      <sheetName val="4_-Механика5"/>
      <sheetName val="imalat_iç_sayfa6"/>
      <sheetName val="Veri_Tabanı5"/>
      <sheetName val="HKED_KEŞFİ_İmalat5"/>
      <sheetName val="YEŞİL_DEFTER-İmalat5"/>
      <sheetName val="Y_D5"/>
      <sheetName val="Finansal_tamamlanma_Eğrisi5"/>
      <sheetName val="masraf_yeri5"/>
      <sheetName val="Demir_Fiyat_Farkı_KD5"/>
      <sheetName val="B__Fiyatlar3"/>
      <sheetName val="ELKTRİK_19"/>
      <sheetName val="NAKİT_DEĞERLENDİRME9"/>
      <sheetName val="BF-EK_(ATTIRILMIŞ)9"/>
      <sheetName val="KEŞİF-fiz_(2)9"/>
      <sheetName val="KEŞİF-fiz_(3)9"/>
      <sheetName val="MAHAL_LİSTESİ9"/>
      <sheetName val="KİR-KAR_(2)9"/>
      <sheetName val="ÖDEME-36-kredili_(2)9"/>
      <sheetName val="ÖDEME-36-kredili_(3)9"/>
      <sheetName val="Faturanızı_Özelleştirin7"/>
      <sheetName val="BILGI_GIR7"/>
      <sheetName val="Teklif_27"/>
      <sheetName val="BUTÇE_ÖZET7"/>
      <sheetName val="PROJE_MUKAYESE7"/>
      <sheetName val="İCMAL_BÜTÇE7"/>
      <sheetName val="GERÇEKLEŞEN_BÜTÇE_7"/>
      <sheetName val="GERÇEKLEŞEN_BÜTÇE7"/>
      <sheetName val="HEDEF_BÜTÇE7"/>
      <sheetName val="A09_PEYZAJ_TT-EK1_7"/>
      <sheetName val="A01_TOPRAK_İŞLERİ7"/>
      <sheetName val="A01_İNKLINOMETRE7"/>
      <sheetName val="A02_OZBEK_AS7"/>
      <sheetName val="A02_OZBEK_ADI7"/>
      <sheetName val="A02__OZBEK_ADA_DISI7"/>
      <sheetName val="A03_KABA_YAPI7"/>
      <sheetName val="A04_TUGRA_AS7"/>
      <sheetName val="A04_TUGRA_ADI7"/>
      <sheetName val="A04_İnce_İşler_Keşif7"/>
      <sheetName val="A04_P-LINE7"/>
      <sheetName val="A04_KAPLAMA7"/>
      <sheetName val="A04_SOSYAL_TESİSLER7"/>
      <sheetName val="A04_SERAMİK7"/>
      <sheetName val="A04_MERMER_KEŞİF7"/>
      <sheetName val="MERMER_METRAJ7"/>
      <sheetName val="A04_ALÜMİNYUM7"/>
      <sheetName val="A04_ÇELİK_KAPI7"/>
      <sheetName val="A04_İÇ_KAPI7"/>
      <sheetName val="A04_SAC_KAPI7"/>
      <sheetName val="A04_SAC_KAPI_METRAJ7"/>
      <sheetName val="A04_PVC7"/>
      <sheetName val="PVC_METRAJI7"/>
      <sheetName val="A04_MOBİLYA7"/>
      <sheetName val="A04_VİTRİFİYE7"/>
      <sheetName val="A05_CEPHE7"/>
      <sheetName val="A05_DIŞ_KABA_SIVA7"/>
      <sheetName val="A03-04-06_ÇATI_7"/>
      <sheetName val="A06_PLINE7"/>
      <sheetName val="A07_MEK_EROGLU7"/>
      <sheetName val="A07_MEK_AS7"/>
      <sheetName val="SIHHİ_TESİSAT_AS7"/>
      <sheetName val="KLİMA_TESİSATI_AS7"/>
      <sheetName val="TEST,_AYAR,_İŞL_AS7"/>
      <sheetName val="A07_MEK_ADI7"/>
      <sheetName val="SIHHİ_TESİSAT_ADI7"/>
      <sheetName val="KLİMA_TESİSATI_ADI7"/>
      <sheetName val="TEST,_AYAR,_İŞL_ADI7"/>
      <sheetName val="A08_ELK_EROĞLU7"/>
      <sheetName val="A08_AS__AS7"/>
      <sheetName val="A08_AS_ADI7"/>
      <sheetName val="A08_ELK_AS7"/>
      <sheetName val="2_BLOK_İCMAL-AS7"/>
      <sheetName val="_BL_ORTAK_ALANLAR-AS7"/>
      <sheetName val="BL_DAİRE_İÇLER-AS7"/>
      <sheetName val="3_SOSYAL_ALAN_GENEL_İCMAL-AS7"/>
      <sheetName val="HİDROFOR_ODASI_İCMAL-AS7"/>
      <sheetName val="HİDROFOR_ODASI-AS7"/>
      <sheetName val="SİTE_YÖNETİM_İCMAL-AS7"/>
      <sheetName val="SİTE_YÖNETİM-AS7"/>
      <sheetName val="SOSYAL_TESİS_SPOR_İCMAL-AS7"/>
      <sheetName val="SOSYAL_TESİS_SPOR-AS7"/>
      <sheetName val="SOSYAL_TESİS_CAFE_İCMAL-AS7"/>
      <sheetName val="SOSYAL_TESİS_CAFE-AS7"/>
      <sheetName val="GÜVENLİK_VE_SÜS_HAVUZU_İCMAL-A7"/>
      <sheetName val="GÜVENLİK_VE_SÜS_HAVUZU7"/>
      <sheetName val="4_İCMAL_ALTYAPI-AS7"/>
      <sheetName val="A08_ELK_ADI_7"/>
      <sheetName val="2_BLOK_İCMAL-ADI7"/>
      <sheetName val="_BL_ORTAK_ALANLAR-ADI7"/>
      <sheetName val="BL_DAİRE_İÇLERİ-ADI7"/>
      <sheetName val="3_SOSYAL_ALAN_GENEL_İCMAL-ADI7"/>
      <sheetName val="HİDROFOR_ODASI_İCMAL-ADI7"/>
      <sheetName val="HİDROFOR_ODASI-ADI7"/>
      <sheetName val="SİTE_YÖNETİM_İCMAL-ADI7"/>
      <sheetName val="SİTE_YÖNETİM-ADI7"/>
      <sheetName val="SOSYAL_TESİS_SPOR_İCMAL-ADI7"/>
      <sheetName val="SOSYAL_TESİS_SPOR-ADI7"/>
      <sheetName val="SOSYAL_TESİS_CAFE_İCMAL-ADI7"/>
      <sheetName val="SOSYAL_TESİS_CAFE-ADI7"/>
      <sheetName val="GÜVENLİK_VE_SÜS_HAV-İCMAL-ADI7"/>
      <sheetName val="GÜVENLİK_VE_SÜS_HAVUZU-ADI7"/>
      <sheetName val="4_İCMAL_ALTYAPI-ADI7"/>
      <sheetName val="A10_ŞANTİYE_GELEN_GİDER7"/>
      <sheetName val="GÜVENLİK_KLÜBELERİ7"/>
      <sheetName val="Teklif_2_xls7"/>
      <sheetName val="4_-Механика6"/>
      <sheetName val="imalat_iç_sayfa7"/>
      <sheetName val="Veri_Tabanı6"/>
      <sheetName val="HKED_KEŞFİ_İmalat6"/>
      <sheetName val="YEŞİL_DEFTER-İmalat6"/>
      <sheetName val="Y_D6"/>
      <sheetName val="Finansal_tamamlanma_Eğrisi6"/>
      <sheetName val="Demir_Fiyat_Farkı_KD6"/>
      <sheetName val="masraf_yeri6"/>
      <sheetName val="B__Fiyatlar4"/>
      <sheetName val="ELKTRİK_111"/>
      <sheetName val="NAKİT_DEĞERLENDİRME11"/>
      <sheetName val="BF-EK_(ATTIRILMIŞ)11"/>
      <sheetName val="KEŞİF-fiz_(2)11"/>
      <sheetName val="KEŞİF-fiz_(3)11"/>
      <sheetName val="MAHAL_LİSTESİ11"/>
      <sheetName val="KİR-KAR_(2)11"/>
      <sheetName val="ÖDEME-36-kredili_(2)11"/>
      <sheetName val="ÖDEME-36-kredili_(3)11"/>
      <sheetName val="Faturanızı_Özelleştirin9"/>
      <sheetName val="BILGI_GIR9"/>
      <sheetName val="Teklif_29"/>
      <sheetName val="BUTÇE_ÖZET9"/>
      <sheetName val="PROJE_MUKAYESE9"/>
      <sheetName val="İCMAL_BÜTÇE9"/>
      <sheetName val="GERÇEKLEŞEN_BÜTÇE_9"/>
      <sheetName val="GERÇEKLEŞEN_BÜTÇE9"/>
      <sheetName val="HEDEF_BÜTÇE9"/>
      <sheetName val="A09_PEYZAJ_TT-EK1_9"/>
      <sheetName val="A01_TOPRAK_İŞLERİ9"/>
      <sheetName val="A01_İNKLINOMETRE9"/>
      <sheetName val="A02_OZBEK_AS9"/>
      <sheetName val="A02_OZBEK_ADI9"/>
      <sheetName val="A02__OZBEK_ADA_DISI9"/>
      <sheetName val="A03_KABA_YAPI9"/>
      <sheetName val="A04_TUGRA_AS9"/>
      <sheetName val="A04_TUGRA_ADI9"/>
      <sheetName val="A04_İnce_İşler_Keşif9"/>
      <sheetName val="A04_P-LINE9"/>
      <sheetName val="A04_KAPLAMA9"/>
      <sheetName val="A04_SOSYAL_TESİSLER9"/>
      <sheetName val="A04_SERAMİK9"/>
      <sheetName val="A04_MERMER_KEŞİF9"/>
      <sheetName val="MERMER_METRAJ9"/>
      <sheetName val="A04_ALÜMİNYUM9"/>
      <sheetName val="A04_ÇELİK_KAPI9"/>
      <sheetName val="A04_İÇ_KAPI9"/>
      <sheetName val="A04_SAC_KAPI9"/>
      <sheetName val="A04_SAC_KAPI_METRAJ9"/>
      <sheetName val="A04_PVC9"/>
      <sheetName val="PVC_METRAJI9"/>
      <sheetName val="A04_MOBİLYA9"/>
      <sheetName val="A04_VİTRİFİYE9"/>
      <sheetName val="A05_CEPHE9"/>
      <sheetName val="A05_DIŞ_KABA_SIVA9"/>
      <sheetName val="A03-04-06_ÇATI_9"/>
      <sheetName val="A06_PLINE9"/>
      <sheetName val="A07_MEK_EROGLU9"/>
      <sheetName val="A07_MEK_AS9"/>
      <sheetName val="SIHHİ_TESİSAT_AS9"/>
      <sheetName val="KLİMA_TESİSATI_AS9"/>
      <sheetName val="TEST,_AYAR,_İŞL_AS9"/>
      <sheetName val="A07_MEK_ADI9"/>
      <sheetName val="SIHHİ_TESİSAT_ADI9"/>
      <sheetName val="KLİMA_TESİSATI_ADI9"/>
      <sheetName val="TEST,_AYAR,_İŞL_ADI9"/>
      <sheetName val="A08_ELK_EROĞLU9"/>
      <sheetName val="A08_AS__AS9"/>
      <sheetName val="A08_AS_ADI9"/>
      <sheetName val="A08_ELK_AS9"/>
      <sheetName val="2_BLOK_İCMAL-AS9"/>
      <sheetName val="_BL_ORTAK_ALANLAR-AS9"/>
      <sheetName val="BL_DAİRE_İÇLER-AS9"/>
      <sheetName val="3_SOSYAL_ALAN_GENEL_İCMAL-AS9"/>
      <sheetName val="HİDROFOR_ODASI_İCMAL-AS9"/>
      <sheetName val="HİDROFOR_ODASI-AS9"/>
      <sheetName val="SİTE_YÖNETİM_İCMAL-AS9"/>
      <sheetName val="SİTE_YÖNETİM-AS9"/>
      <sheetName val="SOSYAL_TESİS_SPOR_İCMAL-AS9"/>
      <sheetName val="SOSYAL_TESİS_SPOR-AS9"/>
      <sheetName val="SOSYAL_TESİS_CAFE_İCMAL-AS9"/>
      <sheetName val="SOSYAL_TESİS_CAFE-AS9"/>
      <sheetName val="GÜVENLİK_VE_SÜS_HAVUZU_İCMAL-A9"/>
      <sheetName val="GÜVENLİK_VE_SÜS_HAVUZU9"/>
      <sheetName val="4_İCMAL_ALTYAPI-AS9"/>
      <sheetName val="A08_ELK_ADI_9"/>
      <sheetName val="2_BLOK_İCMAL-ADI9"/>
      <sheetName val="_BL_ORTAK_ALANLAR-ADI9"/>
      <sheetName val="BL_DAİRE_İÇLERİ-ADI9"/>
      <sheetName val="3_SOSYAL_ALAN_GENEL_İCMAL-ADI9"/>
      <sheetName val="HİDROFOR_ODASI_İCMAL-ADI9"/>
      <sheetName val="HİDROFOR_ODASI-ADI9"/>
      <sheetName val="SİTE_YÖNETİM_İCMAL-ADI9"/>
      <sheetName val="SİTE_YÖNETİM-ADI9"/>
      <sheetName val="SOSYAL_TESİS_SPOR_İCMAL-ADI9"/>
      <sheetName val="SOSYAL_TESİS_SPOR-ADI9"/>
      <sheetName val="SOSYAL_TESİS_CAFE_İCMAL-ADI9"/>
      <sheetName val="SOSYAL_TESİS_CAFE-ADI9"/>
      <sheetName val="GÜVENLİK_VE_SÜS_HAV-İCMAL-ADI9"/>
      <sheetName val="GÜVENLİK_VE_SÜS_HAVUZU-ADI9"/>
      <sheetName val="4_İCMAL_ALTYAPI-ADI9"/>
      <sheetName val="A10_ŞANTİYE_GELEN_GİDER9"/>
      <sheetName val="GÜVENLİK_KLÜBELERİ9"/>
      <sheetName val="Teklif_2_xls9"/>
      <sheetName val="4_-Механика8"/>
      <sheetName val="imalat_iç_sayfa9"/>
      <sheetName val="Veri_Tabanı8"/>
      <sheetName val="HKED_KEŞFİ_İmalat8"/>
      <sheetName val="YEŞİL_DEFTER-İmalat8"/>
      <sheetName val="Y_D8"/>
      <sheetName val="Finansal_tamamlanma_Eğrisi8"/>
      <sheetName val="Demir_Fiyat_Farkı_KD8"/>
      <sheetName val="masraf_yeri8"/>
      <sheetName val="B__Fiyatlar5"/>
      <sheetName val="ELKTRİK_110"/>
      <sheetName val="NAKİT_DEĞERLENDİRME10"/>
      <sheetName val="BF-EK_(ATTIRILMIŞ)10"/>
      <sheetName val="KEŞİF-fiz_(2)10"/>
      <sheetName val="KEŞİF-fiz_(3)10"/>
      <sheetName val="MAHAL_LİSTESİ10"/>
      <sheetName val="KİR-KAR_(2)10"/>
      <sheetName val="ÖDEME-36-kredili_(2)10"/>
      <sheetName val="ÖDEME-36-kredili_(3)10"/>
      <sheetName val="Faturanızı_Özelleştirin8"/>
      <sheetName val="BILGI_GIR8"/>
      <sheetName val="Teklif_28"/>
      <sheetName val="BUTÇE_ÖZET8"/>
      <sheetName val="PROJE_MUKAYESE8"/>
      <sheetName val="İCMAL_BÜTÇE8"/>
      <sheetName val="GERÇEKLEŞEN_BÜTÇE_8"/>
      <sheetName val="GERÇEKLEŞEN_BÜTÇE8"/>
      <sheetName val="HEDEF_BÜTÇE8"/>
      <sheetName val="A09_PEYZAJ_TT-EK1_8"/>
      <sheetName val="A01_TOPRAK_İŞLERİ8"/>
      <sheetName val="A01_İNKLINOMETRE8"/>
      <sheetName val="A02_OZBEK_AS8"/>
      <sheetName val="A02_OZBEK_ADI8"/>
      <sheetName val="A02__OZBEK_ADA_DISI8"/>
      <sheetName val="A03_KABA_YAPI8"/>
      <sheetName val="A04_TUGRA_AS8"/>
      <sheetName val="A04_TUGRA_ADI8"/>
      <sheetName val="A04_İnce_İşler_Keşif8"/>
      <sheetName val="A04_P-LINE8"/>
      <sheetName val="A04_KAPLAMA8"/>
      <sheetName val="A04_SOSYAL_TESİSLER8"/>
      <sheetName val="A04_SERAMİK8"/>
      <sheetName val="A04_MERMER_KEŞİF8"/>
      <sheetName val="MERMER_METRAJ8"/>
      <sheetName val="A04_ALÜMİNYUM8"/>
      <sheetName val="A04_ÇELİK_KAPI8"/>
      <sheetName val="A04_İÇ_KAPI8"/>
      <sheetName val="A04_SAC_KAPI8"/>
      <sheetName val="A04_SAC_KAPI_METRAJ8"/>
      <sheetName val="A04_PVC8"/>
      <sheetName val="PVC_METRAJI8"/>
      <sheetName val="A04_MOBİLYA8"/>
      <sheetName val="A04_VİTRİFİYE8"/>
      <sheetName val="A05_CEPHE8"/>
      <sheetName val="A05_DIŞ_KABA_SIVA8"/>
      <sheetName val="A03-04-06_ÇATI_8"/>
      <sheetName val="A06_PLINE8"/>
      <sheetName val="A07_MEK_EROGLU8"/>
      <sheetName val="A07_MEK_AS8"/>
      <sheetName val="SIHHİ_TESİSAT_AS8"/>
      <sheetName val="KLİMA_TESİSATI_AS8"/>
      <sheetName val="TEST,_AYAR,_İŞL_AS8"/>
      <sheetName val="A07_MEK_ADI8"/>
      <sheetName val="SIHHİ_TESİSAT_ADI8"/>
      <sheetName val="KLİMA_TESİSATI_ADI8"/>
      <sheetName val="TEST,_AYAR,_İŞL_ADI8"/>
      <sheetName val="A08_ELK_EROĞLU8"/>
      <sheetName val="A08_AS__AS8"/>
      <sheetName val="A08_AS_ADI8"/>
      <sheetName val="A08_ELK_AS8"/>
      <sheetName val="2_BLOK_İCMAL-AS8"/>
      <sheetName val="_BL_ORTAK_ALANLAR-AS8"/>
      <sheetName val="BL_DAİRE_İÇLER-AS8"/>
      <sheetName val="3_SOSYAL_ALAN_GENEL_İCMAL-AS8"/>
      <sheetName val="HİDROFOR_ODASI_İCMAL-AS8"/>
      <sheetName val="HİDROFOR_ODASI-AS8"/>
      <sheetName val="SİTE_YÖNETİM_İCMAL-AS8"/>
      <sheetName val="SİTE_YÖNETİM-AS8"/>
      <sheetName val="SOSYAL_TESİS_SPOR_İCMAL-AS8"/>
      <sheetName val="SOSYAL_TESİS_SPOR-AS8"/>
      <sheetName val="SOSYAL_TESİS_CAFE_İCMAL-AS8"/>
      <sheetName val="SOSYAL_TESİS_CAFE-AS8"/>
      <sheetName val="GÜVENLİK_VE_SÜS_HAVUZU_İCMAL-A8"/>
      <sheetName val="GÜVENLİK_VE_SÜS_HAVUZU8"/>
      <sheetName val="4_İCMAL_ALTYAPI-AS8"/>
      <sheetName val="A08_ELK_ADI_8"/>
      <sheetName val="2_BLOK_İCMAL-ADI8"/>
      <sheetName val="_BL_ORTAK_ALANLAR-ADI8"/>
      <sheetName val="BL_DAİRE_İÇLERİ-ADI8"/>
      <sheetName val="3_SOSYAL_ALAN_GENEL_İCMAL-ADI8"/>
      <sheetName val="HİDROFOR_ODASI_İCMAL-ADI8"/>
      <sheetName val="HİDROFOR_ODASI-ADI8"/>
      <sheetName val="SİTE_YÖNETİM_İCMAL-ADI8"/>
      <sheetName val="SİTE_YÖNETİM-ADI8"/>
      <sheetName val="SOSYAL_TESİS_SPOR_İCMAL-ADI8"/>
      <sheetName val="SOSYAL_TESİS_SPOR-ADI8"/>
      <sheetName val="SOSYAL_TESİS_CAFE_İCMAL-ADI8"/>
      <sheetName val="SOSYAL_TESİS_CAFE-ADI8"/>
      <sheetName val="GÜVENLİK_VE_SÜS_HAV-İCMAL-ADI8"/>
      <sheetName val="GÜVENLİK_VE_SÜS_HAVUZU-ADI8"/>
      <sheetName val="4_İCMAL_ALTYAPI-ADI8"/>
      <sheetName val="A10_ŞANTİYE_GELEN_GİDER8"/>
      <sheetName val="GÜVENLİK_KLÜBELERİ8"/>
      <sheetName val="Teklif_2_xls8"/>
      <sheetName val="4_-Механика7"/>
      <sheetName val="imalat_iç_sayfa8"/>
      <sheetName val="Veri_Tabanı7"/>
      <sheetName val="HKED_KEŞFİ_İmalat7"/>
      <sheetName val="YEŞİL_DEFTER-İmalat7"/>
      <sheetName val="Y_D7"/>
      <sheetName val="Finansal_tamamlanma_Eğrisi7"/>
      <sheetName val="Demir_Fiyat_Farkı_KD7"/>
      <sheetName val="masraf_yeri7"/>
      <sheetName val="1.11.b"/>
      <sheetName val="Ictas (SPV ve ICA) detay"/>
      <sheetName val="Personel Maliyet Ictas on SPV"/>
      <sheetName val="TAŞERON"/>
      <sheetName val="Data - Alt Kategori"/>
      <sheetName val="LİSTE"/>
      <sheetName val="Bilgi"/>
      <sheetName val="HAKEDİŞ KEŞFİ"/>
      <sheetName val=" N Finansal Eğri"/>
      <sheetName val="AOP Summary-2"/>
      <sheetName val="COST-TZ"/>
      <sheetName val="FitOutConfCentre"/>
      <sheetName val="İhzar"/>
      <sheetName val="SIVA"/>
      <sheetName val="B03"/>
      <sheetName val="eryamankeşif"/>
      <sheetName val="analizler"/>
      <sheetName val="Tut 1"/>
      <sheetName val="7İŞGÜCÜ-DAĞILIM"/>
      <sheetName val="Finansal t. Eğrisi"/>
      <sheetName val="Sayfa1"/>
      <sheetName val="ESCON"/>
      <sheetName val="YK_Nat__Gas_(Off-site)"/>
      <sheetName val="209"/>
      <sheetName val="210"/>
      <sheetName val="211"/>
      <sheetName val="214"/>
      <sheetName val="215"/>
      <sheetName val="216"/>
      <sheetName val="218"/>
      <sheetName val="221"/>
      <sheetName val="222"/>
      <sheetName val="223"/>
      <sheetName val="224"/>
      <sheetName val="236"/>
      <sheetName val="209a"/>
      <sheetName val="pencere_merkezi_ys_ab"/>
      <sheetName val="kule_pencere_merk"/>
      <sheetName val="info_"/>
      <sheetName val="pencere_merkezi_ys_ab1"/>
      <sheetName val="kule_pencere_merk1"/>
      <sheetName val="pencere_merkezi_ys_ab2"/>
      <sheetName val="kule_pencere_merk2"/>
      <sheetName val="info_1"/>
      <sheetName val="pencere_merkezi_ys_ab3"/>
      <sheetName val="kule_pencere_merk3"/>
      <sheetName val="info_2"/>
      <sheetName val="pencere_merkezi_ys_ab5"/>
      <sheetName val="kule_pencere_merk5"/>
      <sheetName val="info_4"/>
      <sheetName val="pencere_merkezi_ys_ab4"/>
      <sheetName val="kule_pencere_merk4"/>
      <sheetName val="info_3"/>
      <sheetName val="sarf"/>
      <sheetName val="MALZEME VE İŞÇİLİK"/>
      <sheetName val="KABULLER"/>
      <sheetName val="BUTCE KURLARI"/>
      <sheetName val="asansör-tr"/>
      <sheetName val="Grafik_Altlık"/>
      <sheetName val="ÖN KAPAK"/>
      <sheetName val="RAPOR1_İMALAT İLERLEME"/>
      <sheetName val="Лист1"/>
      <sheetName val="9.Taşer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4">
          <cell r="C4">
            <v>36130</v>
          </cell>
        </row>
      </sheetData>
      <sheetData sheetId="44">
        <row r="4">
          <cell r="C4">
            <v>36130</v>
          </cell>
        </row>
      </sheetData>
      <sheetData sheetId="45">
        <row r="4">
          <cell r="C4">
            <v>36130</v>
          </cell>
        </row>
      </sheetData>
      <sheetData sheetId="46">
        <row r="4">
          <cell r="C4">
            <v>36130</v>
          </cell>
        </row>
      </sheetData>
      <sheetData sheetId="47">
        <row r="4">
          <cell r="C4">
            <v>36130</v>
          </cell>
        </row>
      </sheetData>
      <sheetData sheetId="48">
        <row r="4">
          <cell r="C4">
            <v>36130</v>
          </cell>
        </row>
      </sheetData>
      <sheetData sheetId="49">
        <row r="4">
          <cell r="C4">
            <v>36130</v>
          </cell>
        </row>
      </sheetData>
      <sheetData sheetId="50">
        <row r="4">
          <cell r="C4">
            <v>36130</v>
          </cell>
        </row>
      </sheetData>
      <sheetData sheetId="51">
        <row r="4">
          <cell r="C4">
            <v>36130</v>
          </cell>
        </row>
      </sheetData>
      <sheetData sheetId="52">
        <row r="4">
          <cell r="C4">
            <v>36130</v>
          </cell>
        </row>
      </sheetData>
      <sheetData sheetId="53">
        <row r="4">
          <cell r="C4">
            <v>36130</v>
          </cell>
        </row>
      </sheetData>
      <sheetData sheetId="54">
        <row r="4">
          <cell r="C4">
            <v>36130</v>
          </cell>
        </row>
      </sheetData>
      <sheetData sheetId="55">
        <row r="4">
          <cell r="C4">
            <v>36130</v>
          </cell>
        </row>
      </sheetData>
      <sheetData sheetId="56">
        <row r="4">
          <cell r="C4">
            <v>36130</v>
          </cell>
        </row>
      </sheetData>
      <sheetData sheetId="57">
        <row r="4">
          <cell r="C4">
            <v>36130</v>
          </cell>
        </row>
      </sheetData>
      <sheetData sheetId="58">
        <row r="4">
          <cell r="C4">
            <v>36130</v>
          </cell>
        </row>
      </sheetData>
      <sheetData sheetId="59">
        <row r="4">
          <cell r="C4">
            <v>36130</v>
          </cell>
        </row>
      </sheetData>
      <sheetData sheetId="60">
        <row r="4">
          <cell r="C4">
            <v>36130</v>
          </cell>
        </row>
      </sheetData>
      <sheetData sheetId="61">
        <row r="4">
          <cell r="C4">
            <v>36130</v>
          </cell>
        </row>
      </sheetData>
      <sheetData sheetId="62">
        <row r="4">
          <cell r="C4">
            <v>36130</v>
          </cell>
        </row>
      </sheetData>
      <sheetData sheetId="63">
        <row r="4">
          <cell r="C4">
            <v>36130</v>
          </cell>
        </row>
      </sheetData>
      <sheetData sheetId="64">
        <row r="4">
          <cell r="C4">
            <v>36130</v>
          </cell>
        </row>
      </sheetData>
      <sheetData sheetId="65">
        <row r="4">
          <cell r="C4">
            <v>36130</v>
          </cell>
        </row>
      </sheetData>
      <sheetData sheetId="66">
        <row r="4">
          <cell r="C4">
            <v>36130</v>
          </cell>
        </row>
      </sheetData>
      <sheetData sheetId="67">
        <row r="4">
          <cell r="C4">
            <v>36130</v>
          </cell>
        </row>
      </sheetData>
      <sheetData sheetId="68">
        <row r="4">
          <cell r="C4">
            <v>36130</v>
          </cell>
        </row>
      </sheetData>
      <sheetData sheetId="69">
        <row r="4">
          <cell r="C4">
            <v>36130</v>
          </cell>
        </row>
      </sheetData>
      <sheetData sheetId="70">
        <row r="4">
          <cell r="C4">
            <v>36130</v>
          </cell>
        </row>
      </sheetData>
      <sheetData sheetId="71">
        <row r="4">
          <cell r="C4">
            <v>36130</v>
          </cell>
        </row>
      </sheetData>
      <sheetData sheetId="72">
        <row r="4">
          <cell r="C4">
            <v>36130</v>
          </cell>
        </row>
      </sheetData>
      <sheetData sheetId="73">
        <row r="4">
          <cell r="C4">
            <v>36130</v>
          </cell>
        </row>
      </sheetData>
      <sheetData sheetId="74">
        <row r="4">
          <cell r="C4">
            <v>36130</v>
          </cell>
        </row>
      </sheetData>
      <sheetData sheetId="75">
        <row r="4">
          <cell r="C4">
            <v>36130</v>
          </cell>
        </row>
      </sheetData>
      <sheetData sheetId="76">
        <row r="4">
          <cell r="C4">
            <v>36130</v>
          </cell>
        </row>
      </sheetData>
      <sheetData sheetId="77">
        <row r="4">
          <cell r="C4">
            <v>36130</v>
          </cell>
        </row>
      </sheetData>
      <sheetData sheetId="78">
        <row r="4">
          <cell r="C4">
            <v>36130</v>
          </cell>
        </row>
      </sheetData>
      <sheetData sheetId="79">
        <row r="4">
          <cell r="C4">
            <v>36130</v>
          </cell>
        </row>
      </sheetData>
      <sheetData sheetId="80">
        <row r="4">
          <cell r="C4">
            <v>36130</v>
          </cell>
        </row>
      </sheetData>
      <sheetData sheetId="81">
        <row r="4">
          <cell r="C4">
            <v>36130</v>
          </cell>
        </row>
      </sheetData>
      <sheetData sheetId="82">
        <row r="4">
          <cell r="C4">
            <v>36130</v>
          </cell>
        </row>
      </sheetData>
      <sheetData sheetId="83">
        <row r="4">
          <cell r="C4">
            <v>36130</v>
          </cell>
        </row>
      </sheetData>
      <sheetData sheetId="84">
        <row r="4">
          <cell r="C4">
            <v>36130</v>
          </cell>
        </row>
      </sheetData>
      <sheetData sheetId="85">
        <row r="4">
          <cell r="C4">
            <v>36130</v>
          </cell>
        </row>
      </sheetData>
      <sheetData sheetId="86">
        <row r="4">
          <cell r="C4">
            <v>36130</v>
          </cell>
        </row>
      </sheetData>
      <sheetData sheetId="87">
        <row r="4">
          <cell r="C4">
            <v>36130</v>
          </cell>
        </row>
      </sheetData>
      <sheetData sheetId="88">
        <row r="4">
          <cell r="C4">
            <v>36130</v>
          </cell>
        </row>
      </sheetData>
      <sheetData sheetId="89">
        <row r="4">
          <cell r="C4">
            <v>36130</v>
          </cell>
        </row>
      </sheetData>
      <sheetData sheetId="90">
        <row r="4">
          <cell r="C4">
            <v>36130</v>
          </cell>
        </row>
      </sheetData>
      <sheetData sheetId="91">
        <row r="4">
          <cell r="C4">
            <v>36130</v>
          </cell>
        </row>
      </sheetData>
      <sheetData sheetId="92">
        <row r="4">
          <cell r="C4">
            <v>36130</v>
          </cell>
        </row>
      </sheetData>
      <sheetData sheetId="93">
        <row r="4">
          <cell r="C4">
            <v>36130</v>
          </cell>
        </row>
      </sheetData>
      <sheetData sheetId="94">
        <row r="4">
          <cell r="C4">
            <v>36130</v>
          </cell>
        </row>
      </sheetData>
      <sheetData sheetId="95">
        <row r="4">
          <cell r="C4">
            <v>36130</v>
          </cell>
        </row>
      </sheetData>
      <sheetData sheetId="96">
        <row r="4">
          <cell r="C4">
            <v>36130</v>
          </cell>
        </row>
      </sheetData>
      <sheetData sheetId="97">
        <row r="4">
          <cell r="C4">
            <v>36130</v>
          </cell>
        </row>
      </sheetData>
      <sheetData sheetId="98">
        <row r="4">
          <cell r="C4">
            <v>36130</v>
          </cell>
        </row>
      </sheetData>
      <sheetData sheetId="99">
        <row r="4">
          <cell r="C4">
            <v>36130</v>
          </cell>
        </row>
      </sheetData>
      <sheetData sheetId="100">
        <row r="4">
          <cell r="C4">
            <v>36130</v>
          </cell>
        </row>
      </sheetData>
      <sheetData sheetId="101">
        <row r="4">
          <cell r="C4">
            <v>36130</v>
          </cell>
        </row>
      </sheetData>
      <sheetData sheetId="102">
        <row r="4">
          <cell r="C4">
            <v>36130</v>
          </cell>
        </row>
      </sheetData>
      <sheetData sheetId="103">
        <row r="4">
          <cell r="C4">
            <v>36130</v>
          </cell>
        </row>
      </sheetData>
      <sheetData sheetId="104">
        <row r="4">
          <cell r="C4">
            <v>36130</v>
          </cell>
        </row>
      </sheetData>
      <sheetData sheetId="105">
        <row r="4">
          <cell r="C4">
            <v>36130</v>
          </cell>
        </row>
      </sheetData>
      <sheetData sheetId="106">
        <row r="4">
          <cell r="C4">
            <v>36130</v>
          </cell>
        </row>
      </sheetData>
      <sheetData sheetId="107">
        <row r="4">
          <cell r="C4">
            <v>36130</v>
          </cell>
        </row>
      </sheetData>
      <sheetData sheetId="108">
        <row r="4">
          <cell r="C4">
            <v>36130</v>
          </cell>
        </row>
      </sheetData>
      <sheetData sheetId="109">
        <row r="4">
          <cell r="C4">
            <v>36130</v>
          </cell>
        </row>
      </sheetData>
      <sheetData sheetId="110">
        <row r="4">
          <cell r="C4">
            <v>36130</v>
          </cell>
        </row>
      </sheetData>
      <sheetData sheetId="111">
        <row r="4">
          <cell r="C4">
            <v>36130</v>
          </cell>
        </row>
      </sheetData>
      <sheetData sheetId="112">
        <row r="4">
          <cell r="C4">
            <v>36130</v>
          </cell>
        </row>
      </sheetData>
      <sheetData sheetId="113">
        <row r="4">
          <cell r="C4">
            <v>36130</v>
          </cell>
        </row>
      </sheetData>
      <sheetData sheetId="114">
        <row r="4">
          <cell r="C4">
            <v>36130</v>
          </cell>
        </row>
      </sheetData>
      <sheetData sheetId="115">
        <row r="4">
          <cell r="C4">
            <v>36130</v>
          </cell>
        </row>
      </sheetData>
      <sheetData sheetId="116">
        <row r="4">
          <cell r="C4">
            <v>36130</v>
          </cell>
        </row>
      </sheetData>
      <sheetData sheetId="117">
        <row r="4">
          <cell r="C4">
            <v>36130</v>
          </cell>
        </row>
      </sheetData>
      <sheetData sheetId="118">
        <row r="4">
          <cell r="C4">
            <v>36130</v>
          </cell>
        </row>
      </sheetData>
      <sheetData sheetId="119">
        <row r="4">
          <cell r="C4">
            <v>36130</v>
          </cell>
        </row>
      </sheetData>
      <sheetData sheetId="120">
        <row r="4">
          <cell r="C4">
            <v>36130</v>
          </cell>
        </row>
      </sheetData>
      <sheetData sheetId="121">
        <row r="4">
          <cell r="C4">
            <v>36130</v>
          </cell>
        </row>
      </sheetData>
      <sheetData sheetId="122">
        <row r="4">
          <cell r="C4">
            <v>36130</v>
          </cell>
        </row>
      </sheetData>
      <sheetData sheetId="123">
        <row r="4">
          <cell r="C4">
            <v>36130</v>
          </cell>
        </row>
      </sheetData>
      <sheetData sheetId="124">
        <row r="4">
          <cell r="C4">
            <v>36130</v>
          </cell>
        </row>
      </sheetData>
      <sheetData sheetId="125">
        <row r="4">
          <cell r="C4">
            <v>36130</v>
          </cell>
        </row>
      </sheetData>
      <sheetData sheetId="126">
        <row r="4">
          <cell r="C4">
            <v>36130</v>
          </cell>
        </row>
      </sheetData>
      <sheetData sheetId="127">
        <row r="4">
          <cell r="C4">
            <v>36130</v>
          </cell>
        </row>
      </sheetData>
      <sheetData sheetId="128">
        <row r="4">
          <cell r="C4">
            <v>36130</v>
          </cell>
        </row>
      </sheetData>
      <sheetData sheetId="129">
        <row r="4">
          <cell r="C4">
            <v>36130</v>
          </cell>
        </row>
      </sheetData>
      <sheetData sheetId="130">
        <row r="4">
          <cell r="C4">
            <v>36130</v>
          </cell>
        </row>
      </sheetData>
      <sheetData sheetId="131">
        <row r="4">
          <cell r="C4">
            <v>36130</v>
          </cell>
        </row>
      </sheetData>
      <sheetData sheetId="132">
        <row r="4">
          <cell r="C4">
            <v>36130</v>
          </cell>
        </row>
      </sheetData>
      <sheetData sheetId="133">
        <row r="4">
          <cell r="C4">
            <v>36130</v>
          </cell>
        </row>
      </sheetData>
      <sheetData sheetId="134">
        <row r="4">
          <cell r="C4">
            <v>36130</v>
          </cell>
        </row>
      </sheetData>
      <sheetData sheetId="135">
        <row r="4">
          <cell r="C4">
            <v>36130</v>
          </cell>
        </row>
      </sheetData>
      <sheetData sheetId="136">
        <row r="4">
          <cell r="C4">
            <v>36130</v>
          </cell>
        </row>
      </sheetData>
      <sheetData sheetId="137">
        <row r="4">
          <cell r="C4">
            <v>36130</v>
          </cell>
        </row>
      </sheetData>
      <sheetData sheetId="138"/>
      <sheetData sheetId="139"/>
      <sheetData sheetId="140" refreshError="1"/>
      <sheetData sheetId="141">
        <row r="4">
          <cell r="C4">
            <v>36130</v>
          </cell>
        </row>
      </sheetData>
      <sheetData sheetId="142">
        <row r="6">
          <cell r="C6" t="str">
            <v>1</v>
          </cell>
        </row>
      </sheetData>
      <sheetData sheetId="143">
        <row r="4">
          <cell r="C4">
            <v>36130</v>
          </cell>
        </row>
      </sheetData>
      <sheetData sheetId="144">
        <row r="4">
          <cell r="C4">
            <v>36130</v>
          </cell>
        </row>
      </sheetData>
      <sheetData sheetId="145">
        <row r="4">
          <cell r="C4">
            <v>36130</v>
          </cell>
        </row>
      </sheetData>
      <sheetData sheetId="146">
        <row r="4">
          <cell r="C4">
            <v>36130</v>
          </cell>
        </row>
      </sheetData>
      <sheetData sheetId="147">
        <row r="4">
          <cell r="C4">
            <v>36130</v>
          </cell>
        </row>
      </sheetData>
      <sheetData sheetId="148">
        <row r="4">
          <cell r="C4">
            <v>36130</v>
          </cell>
        </row>
      </sheetData>
      <sheetData sheetId="149">
        <row r="4">
          <cell r="C4">
            <v>36130</v>
          </cell>
        </row>
      </sheetData>
      <sheetData sheetId="150" refreshError="1"/>
      <sheetData sheetId="15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ow r="4">
          <cell r="C4">
            <v>36130</v>
          </cell>
        </row>
      </sheetData>
      <sheetData sheetId="178">
        <row r="4">
          <cell r="C4">
            <v>36130</v>
          </cell>
        </row>
      </sheetData>
      <sheetData sheetId="179">
        <row r="4">
          <cell r="C4">
            <v>36130</v>
          </cell>
        </row>
      </sheetData>
      <sheetData sheetId="180">
        <row r="4">
          <cell r="C4">
            <v>36130</v>
          </cell>
        </row>
      </sheetData>
      <sheetData sheetId="181">
        <row r="4">
          <cell r="C4">
            <v>36130</v>
          </cell>
        </row>
      </sheetData>
      <sheetData sheetId="182">
        <row r="4">
          <cell r="C4">
            <v>36130</v>
          </cell>
        </row>
      </sheetData>
      <sheetData sheetId="183">
        <row r="4">
          <cell r="C4">
            <v>36130</v>
          </cell>
        </row>
      </sheetData>
      <sheetData sheetId="184">
        <row r="4">
          <cell r="C4">
            <v>36130</v>
          </cell>
        </row>
      </sheetData>
      <sheetData sheetId="185">
        <row r="4">
          <cell r="C4">
            <v>36130</v>
          </cell>
        </row>
      </sheetData>
      <sheetData sheetId="186">
        <row r="4">
          <cell r="C4">
            <v>36130</v>
          </cell>
        </row>
      </sheetData>
      <sheetData sheetId="187">
        <row r="4">
          <cell r="C4">
            <v>36130</v>
          </cell>
        </row>
      </sheetData>
      <sheetData sheetId="188">
        <row r="4">
          <cell r="C4">
            <v>36130</v>
          </cell>
        </row>
      </sheetData>
      <sheetData sheetId="189">
        <row r="4">
          <cell r="C4">
            <v>36130</v>
          </cell>
        </row>
      </sheetData>
      <sheetData sheetId="190">
        <row r="4">
          <cell r="C4">
            <v>36130</v>
          </cell>
        </row>
      </sheetData>
      <sheetData sheetId="191">
        <row r="4">
          <cell r="C4">
            <v>36130</v>
          </cell>
        </row>
      </sheetData>
      <sheetData sheetId="192">
        <row r="4">
          <cell r="C4">
            <v>36130</v>
          </cell>
        </row>
      </sheetData>
      <sheetData sheetId="193">
        <row r="4">
          <cell r="C4">
            <v>36130</v>
          </cell>
        </row>
      </sheetData>
      <sheetData sheetId="194">
        <row r="4">
          <cell r="C4">
            <v>36130</v>
          </cell>
        </row>
      </sheetData>
      <sheetData sheetId="195">
        <row r="4">
          <cell r="C4">
            <v>36130</v>
          </cell>
        </row>
      </sheetData>
      <sheetData sheetId="196">
        <row r="4">
          <cell r="C4">
            <v>36130</v>
          </cell>
        </row>
      </sheetData>
      <sheetData sheetId="197">
        <row r="4">
          <cell r="C4">
            <v>36130</v>
          </cell>
        </row>
      </sheetData>
      <sheetData sheetId="198">
        <row r="4">
          <cell r="C4">
            <v>36130</v>
          </cell>
        </row>
      </sheetData>
      <sheetData sheetId="199">
        <row r="4">
          <cell r="C4">
            <v>36130</v>
          </cell>
        </row>
      </sheetData>
      <sheetData sheetId="200">
        <row r="4">
          <cell r="C4">
            <v>36130</v>
          </cell>
        </row>
      </sheetData>
      <sheetData sheetId="201">
        <row r="4">
          <cell r="C4">
            <v>36130</v>
          </cell>
        </row>
      </sheetData>
      <sheetData sheetId="202">
        <row r="4">
          <cell r="C4">
            <v>36130</v>
          </cell>
        </row>
      </sheetData>
      <sheetData sheetId="203">
        <row r="4">
          <cell r="C4">
            <v>36130</v>
          </cell>
        </row>
      </sheetData>
      <sheetData sheetId="204">
        <row r="4">
          <cell r="C4">
            <v>36130</v>
          </cell>
        </row>
      </sheetData>
      <sheetData sheetId="205">
        <row r="4">
          <cell r="C4">
            <v>36130</v>
          </cell>
        </row>
      </sheetData>
      <sheetData sheetId="206">
        <row r="4">
          <cell r="C4">
            <v>36130</v>
          </cell>
        </row>
      </sheetData>
      <sheetData sheetId="207">
        <row r="4">
          <cell r="C4">
            <v>36130</v>
          </cell>
        </row>
      </sheetData>
      <sheetData sheetId="208">
        <row r="4">
          <cell r="C4">
            <v>36130</v>
          </cell>
        </row>
      </sheetData>
      <sheetData sheetId="209">
        <row r="4">
          <cell r="C4">
            <v>36130</v>
          </cell>
        </row>
      </sheetData>
      <sheetData sheetId="210">
        <row r="4">
          <cell r="C4">
            <v>36130</v>
          </cell>
        </row>
      </sheetData>
      <sheetData sheetId="211">
        <row r="4">
          <cell r="C4">
            <v>36130</v>
          </cell>
        </row>
      </sheetData>
      <sheetData sheetId="212">
        <row r="4">
          <cell r="C4">
            <v>36130</v>
          </cell>
        </row>
      </sheetData>
      <sheetData sheetId="213">
        <row r="4">
          <cell r="C4">
            <v>36130</v>
          </cell>
        </row>
      </sheetData>
      <sheetData sheetId="214">
        <row r="4">
          <cell r="C4">
            <v>36130</v>
          </cell>
        </row>
      </sheetData>
      <sheetData sheetId="215">
        <row r="4">
          <cell r="C4">
            <v>36130</v>
          </cell>
        </row>
      </sheetData>
      <sheetData sheetId="216">
        <row r="4">
          <cell r="C4">
            <v>36130</v>
          </cell>
        </row>
      </sheetData>
      <sheetData sheetId="217">
        <row r="4">
          <cell r="C4">
            <v>36130</v>
          </cell>
        </row>
      </sheetData>
      <sheetData sheetId="218">
        <row r="4">
          <cell r="C4">
            <v>36130</v>
          </cell>
        </row>
      </sheetData>
      <sheetData sheetId="219">
        <row r="4">
          <cell r="C4">
            <v>36130</v>
          </cell>
        </row>
      </sheetData>
      <sheetData sheetId="220">
        <row r="4">
          <cell r="C4">
            <v>36130</v>
          </cell>
        </row>
      </sheetData>
      <sheetData sheetId="221">
        <row r="4">
          <cell r="C4">
            <v>36130</v>
          </cell>
        </row>
      </sheetData>
      <sheetData sheetId="222">
        <row r="4">
          <cell r="C4">
            <v>36130</v>
          </cell>
        </row>
      </sheetData>
      <sheetData sheetId="223">
        <row r="4">
          <cell r="C4">
            <v>36130</v>
          </cell>
        </row>
      </sheetData>
      <sheetData sheetId="224">
        <row r="4">
          <cell r="C4">
            <v>36130</v>
          </cell>
        </row>
      </sheetData>
      <sheetData sheetId="225">
        <row r="4">
          <cell r="C4">
            <v>36130</v>
          </cell>
        </row>
      </sheetData>
      <sheetData sheetId="226">
        <row r="4">
          <cell r="C4">
            <v>36130</v>
          </cell>
        </row>
      </sheetData>
      <sheetData sheetId="227">
        <row r="4">
          <cell r="C4">
            <v>36130</v>
          </cell>
        </row>
      </sheetData>
      <sheetData sheetId="228">
        <row r="4">
          <cell r="C4">
            <v>36130</v>
          </cell>
        </row>
      </sheetData>
      <sheetData sheetId="229">
        <row r="4">
          <cell r="C4">
            <v>36130</v>
          </cell>
        </row>
      </sheetData>
      <sheetData sheetId="230">
        <row r="4">
          <cell r="C4">
            <v>36130</v>
          </cell>
        </row>
      </sheetData>
      <sheetData sheetId="231">
        <row r="4">
          <cell r="C4">
            <v>36130</v>
          </cell>
        </row>
      </sheetData>
      <sheetData sheetId="232">
        <row r="4">
          <cell r="C4">
            <v>36130</v>
          </cell>
        </row>
      </sheetData>
      <sheetData sheetId="233">
        <row r="4">
          <cell r="C4">
            <v>36130</v>
          </cell>
        </row>
      </sheetData>
      <sheetData sheetId="234">
        <row r="4">
          <cell r="C4">
            <v>36130</v>
          </cell>
        </row>
      </sheetData>
      <sheetData sheetId="235">
        <row r="4">
          <cell r="C4">
            <v>36130</v>
          </cell>
        </row>
      </sheetData>
      <sheetData sheetId="236">
        <row r="4">
          <cell r="C4">
            <v>36130</v>
          </cell>
        </row>
      </sheetData>
      <sheetData sheetId="237">
        <row r="4">
          <cell r="C4">
            <v>36130</v>
          </cell>
        </row>
      </sheetData>
      <sheetData sheetId="238">
        <row r="4">
          <cell r="C4">
            <v>36130</v>
          </cell>
        </row>
      </sheetData>
      <sheetData sheetId="239">
        <row r="4">
          <cell r="C4">
            <v>36130</v>
          </cell>
        </row>
      </sheetData>
      <sheetData sheetId="240">
        <row r="4">
          <cell r="C4">
            <v>36130</v>
          </cell>
        </row>
      </sheetData>
      <sheetData sheetId="241">
        <row r="4">
          <cell r="C4">
            <v>36130</v>
          </cell>
        </row>
      </sheetData>
      <sheetData sheetId="242">
        <row r="4">
          <cell r="C4">
            <v>36130</v>
          </cell>
        </row>
      </sheetData>
      <sheetData sheetId="243">
        <row r="4">
          <cell r="C4">
            <v>36130</v>
          </cell>
        </row>
      </sheetData>
      <sheetData sheetId="244">
        <row r="4">
          <cell r="C4">
            <v>36130</v>
          </cell>
        </row>
      </sheetData>
      <sheetData sheetId="245">
        <row r="4">
          <cell r="C4">
            <v>36130</v>
          </cell>
        </row>
      </sheetData>
      <sheetData sheetId="246">
        <row r="4">
          <cell r="C4">
            <v>36130</v>
          </cell>
        </row>
      </sheetData>
      <sheetData sheetId="247">
        <row r="4">
          <cell r="C4">
            <v>36130</v>
          </cell>
        </row>
      </sheetData>
      <sheetData sheetId="248">
        <row r="4">
          <cell r="C4">
            <v>36130</v>
          </cell>
        </row>
      </sheetData>
      <sheetData sheetId="249">
        <row r="4">
          <cell r="C4">
            <v>36130</v>
          </cell>
        </row>
      </sheetData>
      <sheetData sheetId="250">
        <row r="4">
          <cell r="C4">
            <v>36130</v>
          </cell>
        </row>
      </sheetData>
      <sheetData sheetId="251">
        <row r="4">
          <cell r="C4">
            <v>36130</v>
          </cell>
        </row>
      </sheetData>
      <sheetData sheetId="252">
        <row r="4">
          <cell r="C4">
            <v>36130</v>
          </cell>
        </row>
      </sheetData>
      <sheetData sheetId="253">
        <row r="4">
          <cell r="C4">
            <v>36130</v>
          </cell>
        </row>
      </sheetData>
      <sheetData sheetId="254">
        <row r="4">
          <cell r="C4">
            <v>36130</v>
          </cell>
        </row>
      </sheetData>
      <sheetData sheetId="255">
        <row r="4">
          <cell r="C4">
            <v>36130</v>
          </cell>
        </row>
      </sheetData>
      <sheetData sheetId="256">
        <row r="4">
          <cell r="C4">
            <v>36130</v>
          </cell>
        </row>
      </sheetData>
      <sheetData sheetId="257">
        <row r="4">
          <cell r="C4">
            <v>36130</v>
          </cell>
        </row>
      </sheetData>
      <sheetData sheetId="258">
        <row r="4">
          <cell r="C4">
            <v>36130</v>
          </cell>
        </row>
      </sheetData>
      <sheetData sheetId="259">
        <row r="4">
          <cell r="C4">
            <v>36130</v>
          </cell>
        </row>
      </sheetData>
      <sheetData sheetId="260">
        <row r="4">
          <cell r="C4">
            <v>36130</v>
          </cell>
        </row>
      </sheetData>
      <sheetData sheetId="261">
        <row r="4">
          <cell r="C4">
            <v>36130</v>
          </cell>
        </row>
      </sheetData>
      <sheetData sheetId="262">
        <row r="4">
          <cell r="C4">
            <v>36130</v>
          </cell>
        </row>
      </sheetData>
      <sheetData sheetId="263">
        <row r="4">
          <cell r="C4">
            <v>36130</v>
          </cell>
        </row>
      </sheetData>
      <sheetData sheetId="264">
        <row r="4">
          <cell r="C4">
            <v>36130</v>
          </cell>
        </row>
      </sheetData>
      <sheetData sheetId="265">
        <row r="4">
          <cell r="C4">
            <v>36130</v>
          </cell>
        </row>
      </sheetData>
      <sheetData sheetId="266">
        <row r="4">
          <cell r="C4">
            <v>36130</v>
          </cell>
        </row>
      </sheetData>
      <sheetData sheetId="267">
        <row r="4">
          <cell r="C4">
            <v>36130</v>
          </cell>
        </row>
      </sheetData>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ow r="4">
          <cell r="C4">
            <v>36130</v>
          </cell>
        </row>
      </sheetData>
      <sheetData sheetId="278">
        <row r="4">
          <cell r="C4">
            <v>36130</v>
          </cell>
        </row>
      </sheetData>
      <sheetData sheetId="279">
        <row r="4">
          <cell r="C4">
            <v>36130</v>
          </cell>
        </row>
      </sheetData>
      <sheetData sheetId="280">
        <row r="4">
          <cell r="C4">
            <v>36130</v>
          </cell>
        </row>
      </sheetData>
      <sheetData sheetId="281">
        <row r="4">
          <cell r="C4">
            <v>36130</v>
          </cell>
        </row>
      </sheetData>
      <sheetData sheetId="282" refreshError="1"/>
      <sheetData sheetId="283" refreshError="1"/>
      <sheetData sheetId="284">
        <row r="4">
          <cell r="C4">
            <v>36130</v>
          </cell>
        </row>
      </sheetData>
      <sheetData sheetId="285">
        <row r="4">
          <cell r="C4">
            <v>36130</v>
          </cell>
        </row>
      </sheetData>
      <sheetData sheetId="286">
        <row r="4">
          <cell r="C4">
            <v>36130</v>
          </cell>
        </row>
      </sheetData>
      <sheetData sheetId="287">
        <row r="4">
          <cell r="C4">
            <v>36130</v>
          </cell>
        </row>
      </sheetData>
      <sheetData sheetId="288">
        <row r="4">
          <cell r="C4">
            <v>36130</v>
          </cell>
        </row>
      </sheetData>
      <sheetData sheetId="289">
        <row r="4">
          <cell r="C4">
            <v>36130</v>
          </cell>
        </row>
      </sheetData>
      <sheetData sheetId="290">
        <row r="4">
          <cell r="C4">
            <v>36130</v>
          </cell>
        </row>
      </sheetData>
      <sheetData sheetId="291">
        <row r="4">
          <cell r="C4">
            <v>36130</v>
          </cell>
        </row>
      </sheetData>
      <sheetData sheetId="292">
        <row r="4">
          <cell r="C4">
            <v>36130</v>
          </cell>
        </row>
      </sheetData>
      <sheetData sheetId="293">
        <row r="4">
          <cell r="C4">
            <v>36130</v>
          </cell>
        </row>
      </sheetData>
      <sheetData sheetId="294">
        <row r="4">
          <cell r="C4">
            <v>36130</v>
          </cell>
        </row>
      </sheetData>
      <sheetData sheetId="295">
        <row r="4">
          <cell r="C4">
            <v>36130</v>
          </cell>
        </row>
      </sheetData>
      <sheetData sheetId="296">
        <row r="4">
          <cell r="C4">
            <v>36130</v>
          </cell>
        </row>
      </sheetData>
      <sheetData sheetId="297">
        <row r="4">
          <cell r="C4">
            <v>36130</v>
          </cell>
        </row>
      </sheetData>
      <sheetData sheetId="298">
        <row r="4">
          <cell r="C4">
            <v>36130</v>
          </cell>
        </row>
      </sheetData>
      <sheetData sheetId="299">
        <row r="4">
          <cell r="C4">
            <v>36130</v>
          </cell>
        </row>
      </sheetData>
      <sheetData sheetId="300">
        <row r="4">
          <cell r="C4">
            <v>36130</v>
          </cell>
        </row>
      </sheetData>
      <sheetData sheetId="301">
        <row r="4">
          <cell r="C4">
            <v>36130</v>
          </cell>
        </row>
      </sheetData>
      <sheetData sheetId="302">
        <row r="4">
          <cell r="C4">
            <v>36130</v>
          </cell>
        </row>
      </sheetData>
      <sheetData sheetId="303">
        <row r="4">
          <cell r="C4">
            <v>36130</v>
          </cell>
        </row>
      </sheetData>
      <sheetData sheetId="304">
        <row r="4">
          <cell r="C4">
            <v>36130</v>
          </cell>
        </row>
      </sheetData>
      <sheetData sheetId="305">
        <row r="4">
          <cell r="C4">
            <v>36130</v>
          </cell>
        </row>
      </sheetData>
      <sheetData sheetId="306">
        <row r="4">
          <cell r="C4">
            <v>36130</v>
          </cell>
        </row>
      </sheetData>
      <sheetData sheetId="307">
        <row r="4">
          <cell r="C4">
            <v>36130</v>
          </cell>
        </row>
      </sheetData>
      <sheetData sheetId="308">
        <row r="4">
          <cell r="C4">
            <v>36130</v>
          </cell>
        </row>
      </sheetData>
      <sheetData sheetId="309">
        <row r="4">
          <cell r="C4">
            <v>36130</v>
          </cell>
        </row>
      </sheetData>
      <sheetData sheetId="310">
        <row r="4">
          <cell r="C4">
            <v>36130</v>
          </cell>
        </row>
      </sheetData>
      <sheetData sheetId="311">
        <row r="4">
          <cell r="C4">
            <v>36130</v>
          </cell>
        </row>
      </sheetData>
      <sheetData sheetId="312">
        <row r="4">
          <cell r="C4">
            <v>36130</v>
          </cell>
        </row>
      </sheetData>
      <sheetData sheetId="313">
        <row r="4">
          <cell r="C4">
            <v>36130</v>
          </cell>
        </row>
      </sheetData>
      <sheetData sheetId="314">
        <row r="4">
          <cell r="C4">
            <v>36130</v>
          </cell>
        </row>
      </sheetData>
      <sheetData sheetId="315">
        <row r="4">
          <cell r="C4">
            <v>36130</v>
          </cell>
        </row>
      </sheetData>
      <sheetData sheetId="316">
        <row r="4">
          <cell r="C4">
            <v>36130</v>
          </cell>
        </row>
      </sheetData>
      <sheetData sheetId="317">
        <row r="4">
          <cell r="C4">
            <v>36130</v>
          </cell>
        </row>
      </sheetData>
      <sheetData sheetId="318">
        <row r="4">
          <cell r="C4">
            <v>36130</v>
          </cell>
        </row>
      </sheetData>
      <sheetData sheetId="319">
        <row r="4">
          <cell r="C4">
            <v>36130</v>
          </cell>
        </row>
      </sheetData>
      <sheetData sheetId="320">
        <row r="4">
          <cell r="C4">
            <v>36130</v>
          </cell>
        </row>
      </sheetData>
      <sheetData sheetId="321">
        <row r="4">
          <cell r="C4">
            <v>36130</v>
          </cell>
        </row>
      </sheetData>
      <sheetData sheetId="322">
        <row r="4">
          <cell r="C4">
            <v>36130</v>
          </cell>
        </row>
      </sheetData>
      <sheetData sheetId="323">
        <row r="4">
          <cell r="C4">
            <v>36130</v>
          </cell>
        </row>
      </sheetData>
      <sheetData sheetId="324">
        <row r="4">
          <cell r="C4">
            <v>36130</v>
          </cell>
        </row>
      </sheetData>
      <sheetData sheetId="325">
        <row r="4">
          <cell r="C4">
            <v>36130</v>
          </cell>
        </row>
      </sheetData>
      <sheetData sheetId="326">
        <row r="4">
          <cell r="C4">
            <v>36130</v>
          </cell>
        </row>
      </sheetData>
      <sheetData sheetId="327">
        <row r="4">
          <cell r="C4">
            <v>36130</v>
          </cell>
        </row>
      </sheetData>
      <sheetData sheetId="328">
        <row r="4">
          <cell r="C4">
            <v>36130</v>
          </cell>
        </row>
      </sheetData>
      <sheetData sheetId="329">
        <row r="4">
          <cell r="C4">
            <v>36130</v>
          </cell>
        </row>
      </sheetData>
      <sheetData sheetId="330">
        <row r="4">
          <cell r="C4">
            <v>36130</v>
          </cell>
        </row>
      </sheetData>
      <sheetData sheetId="331">
        <row r="4">
          <cell r="C4">
            <v>36130</v>
          </cell>
        </row>
      </sheetData>
      <sheetData sheetId="332">
        <row r="4">
          <cell r="C4">
            <v>36130</v>
          </cell>
        </row>
      </sheetData>
      <sheetData sheetId="333">
        <row r="4">
          <cell r="C4">
            <v>36130</v>
          </cell>
        </row>
      </sheetData>
      <sheetData sheetId="334">
        <row r="4">
          <cell r="C4">
            <v>36130</v>
          </cell>
        </row>
      </sheetData>
      <sheetData sheetId="335">
        <row r="4">
          <cell r="C4">
            <v>36130</v>
          </cell>
        </row>
      </sheetData>
      <sheetData sheetId="336">
        <row r="4">
          <cell r="C4">
            <v>36130</v>
          </cell>
        </row>
      </sheetData>
      <sheetData sheetId="337">
        <row r="4">
          <cell r="C4">
            <v>36130</v>
          </cell>
        </row>
      </sheetData>
      <sheetData sheetId="338">
        <row r="4">
          <cell r="C4">
            <v>36130</v>
          </cell>
        </row>
      </sheetData>
      <sheetData sheetId="339">
        <row r="4">
          <cell r="C4">
            <v>36130</v>
          </cell>
        </row>
      </sheetData>
      <sheetData sheetId="340">
        <row r="4">
          <cell r="C4">
            <v>36130</v>
          </cell>
        </row>
      </sheetData>
      <sheetData sheetId="341">
        <row r="4">
          <cell r="C4">
            <v>36130</v>
          </cell>
        </row>
      </sheetData>
      <sheetData sheetId="342">
        <row r="4">
          <cell r="C4">
            <v>36130</v>
          </cell>
        </row>
      </sheetData>
      <sheetData sheetId="343">
        <row r="4">
          <cell r="C4">
            <v>36130</v>
          </cell>
        </row>
      </sheetData>
      <sheetData sheetId="344">
        <row r="4">
          <cell r="C4">
            <v>36130</v>
          </cell>
        </row>
      </sheetData>
      <sheetData sheetId="345">
        <row r="4">
          <cell r="C4">
            <v>36130</v>
          </cell>
        </row>
      </sheetData>
      <sheetData sheetId="346">
        <row r="4">
          <cell r="C4">
            <v>36130</v>
          </cell>
        </row>
      </sheetData>
      <sheetData sheetId="347">
        <row r="4">
          <cell r="C4">
            <v>36130</v>
          </cell>
        </row>
      </sheetData>
      <sheetData sheetId="348">
        <row r="4">
          <cell r="C4">
            <v>36130</v>
          </cell>
        </row>
      </sheetData>
      <sheetData sheetId="349">
        <row r="4">
          <cell r="C4">
            <v>36130</v>
          </cell>
        </row>
      </sheetData>
      <sheetData sheetId="350">
        <row r="4">
          <cell r="C4">
            <v>36130</v>
          </cell>
        </row>
      </sheetData>
      <sheetData sheetId="351">
        <row r="4">
          <cell r="C4">
            <v>36130</v>
          </cell>
        </row>
      </sheetData>
      <sheetData sheetId="352">
        <row r="4">
          <cell r="C4">
            <v>36130</v>
          </cell>
        </row>
      </sheetData>
      <sheetData sheetId="353">
        <row r="4">
          <cell r="C4">
            <v>36130</v>
          </cell>
        </row>
      </sheetData>
      <sheetData sheetId="354">
        <row r="4">
          <cell r="C4">
            <v>36130</v>
          </cell>
        </row>
      </sheetData>
      <sheetData sheetId="355">
        <row r="4">
          <cell r="C4">
            <v>36130</v>
          </cell>
        </row>
      </sheetData>
      <sheetData sheetId="356">
        <row r="4">
          <cell r="C4">
            <v>36130</v>
          </cell>
        </row>
      </sheetData>
      <sheetData sheetId="357">
        <row r="4">
          <cell r="C4">
            <v>36130</v>
          </cell>
        </row>
      </sheetData>
      <sheetData sheetId="358">
        <row r="4">
          <cell r="C4">
            <v>36130</v>
          </cell>
        </row>
      </sheetData>
      <sheetData sheetId="359">
        <row r="4">
          <cell r="C4">
            <v>36130</v>
          </cell>
        </row>
      </sheetData>
      <sheetData sheetId="360">
        <row r="4">
          <cell r="C4">
            <v>36130</v>
          </cell>
        </row>
      </sheetData>
      <sheetData sheetId="361">
        <row r="4">
          <cell r="C4">
            <v>36130</v>
          </cell>
        </row>
      </sheetData>
      <sheetData sheetId="362">
        <row r="4">
          <cell r="C4">
            <v>36130</v>
          </cell>
        </row>
      </sheetData>
      <sheetData sheetId="363">
        <row r="4">
          <cell r="C4">
            <v>36130</v>
          </cell>
        </row>
      </sheetData>
      <sheetData sheetId="364">
        <row r="4">
          <cell r="C4">
            <v>36130</v>
          </cell>
        </row>
      </sheetData>
      <sheetData sheetId="365">
        <row r="4">
          <cell r="C4">
            <v>36130</v>
          </cell>
        </row>
      </sheetData>
      <sheetData sheetId="366">
        <row r="4">
          <cell r="C4">
            <v>36130</v>
          </cell>
        </row>
      </sheetData>
      <sheetData sheetId="367">
        <row r="4">
          <cell r="C4">
            <v>36130</v>
          </cell>
        </row>
      </sheetData>
      <sheetData sheetId="368">
        <row r="4">
          <cell r="C4">
            <v>36130</v>
          </cell>
        </row>
      </sheetData>
      <sheetData sheetId="369">
        <row r="4">
          <cell r="C4">
            <v>36130</v>
          </cell>
        </row>
      </sheetData>
      <sheetData sheetId="370">
        <row r="4">
          <cell r="C4">
            <v>36130</v>
          </cell>
        </row>
      </sheetData>
      <sheetData sheetId="371">
        <row r="4">
          <cell r="C4">
            <v>36130</v>
          </cell>
        </row>
      </sheetData>
      <sheetData sheetId="372">
        <row r="4">
          <cell r="C4">
            <v>36130</v>
          </cell>
        </row>
      </sheetData>
      <sheetData sheetId="373">
        <row r="4">
          <cell r="C4">
            <v>36130</v>
          </cell>
        </row>
      </sheetData>
      <sheetData sheetId="374">
        <row r="4">
          <cell r="C4">
            <v>36130</v>
          </cell>
        </row>
      </sheetData>
      <sheetData sheetId="375">
        <row r="4">
          <cell r="C4">
            <v>36130</v>
          </cell>
        </row>
      </sheetData>
      <sheetData sheetId="376">
        <row r="4">
          <cell r="C4">
            <v>36130</v>
          </cell>
        </row>
      </sheetData>
      <sheetData sheetId="377" refreshError="1"/>
      <sheetData sheetId="378">
        <row r="4">
          <cell r="C4">
            <v>36130</v>
          </cell>
        </row>
      </sheetData>
      <sheetData sheetId="379">
        <row r="4">
          <cell r="C4">
            <v>36130</v>
          </cell>
        </row>
      </sheetData>
      <sheetData sheetId="380">
        <row r="4">
          <cell r="C4">
            <v>36130</v>
          </cell>
        </row>
      </sheetData>
      <sheetData sheetId="381">
        <row r="4">
          <cell r="C4">
            <v>36130</v>
          </cell>
        </row>
      </sheetData>
      <sheetData sheetId="382">
        <row r="4">
          <cell r="C4">
            <v>36130</v>
          </cell>
        </row>
      </sheetData>
      <sheetData sheetId="383" refreshError="1"/>
      <sheetData sheetId="384" refreshError="1"/>
      <sheetData sheetId="385">
        <row r="4">
          <cell r="C4">
            <v>36130</v>
          </cell>
        </row>
      </sheetData>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ow r="4">
          <cell r="C4">
            <v>36130</v>
          </cell>
        </row>
      </sheetData>
      <sheetData sheetId="410">
        <row r="4">
          <cell r="C4">
            <v>36130</v>
          </cell>
        </row>
      </sheetData>
      <sheetData sheetId="411">
        <row r="4">
          <cell r="C4">
            <v>36130</v>
          </cell>
        </row>
      </sheetData>
      <sheetData sheetId="412">
        <row r="4">
          <cell r="C4">
            <v>36130</v>
          </cell>
        </row>
      </sheetData>
      <sheetData sheetId="413">
        <row r="4">
          <cell r="C4">
            <v>36130</v>
          </cell>
        </row>
      </sheetData>
      <sheetData sheetId="414">
        <row r="4">
          <cell r="C4">
            <v>36130</v>
          </cell>
        </row>
      </sheetData>
      <sheetData sheetId="415">
        <row r="4">
          <cell r="C4">
            <v>36130</v>
          </cell>
        </row>
      </sheetData>
      <sheetData sheetId="416">
        <row r="4">
          <cell r="C4">
            <v>36130</v>
          </cell>
        </row>
      </sheetData>
      <sheetData sheetId="417">
        <row r="4">
          <cell r="C4">
            <v>36130</v>
          </cell>
        </row>
      </sheetData>
      <sheetData sheetId="418">
        <row r="4">
          <cell r="C4">
            <v>36130</v>
          </cell>
        </row>
      </sheetData>
      <sheetData sheetId="419">
        <row r="4">
          <cell r="C4">
            <v>36130</v>
          </cell>
        </row>
      </sheetData>
      <sheetData sheetId="420">
        <row r="4">
          <cell r="C4">
            <v>36130</v>
          </cell>
        </row>
      </sheetData>
      <sheetData sheetId="421">
        <row r="4">
          <cell r="C4">
            <v>36130</v>
          </cell>
        </row>
      </sheetData>
      <sheetData sheetId="422">
        <row r="4">
          <cell r="C4">
            <v>36130</v>
          </cell>
        </row>
      </sheetData>
      <sheetData sheetId="423">
        <row r="4">
          <cell r="C4">
            <v>36130</v>
          </cell>
        </row>
      </sheetData>
      <sheetData sheetId="424">
        <row r="4">
          <cell r="C4">
            <v>36130</v>
          </cell>
        </row>
      </sheetData>
      <sheetData sheetId="425">
        <row r="4">
          <cell r="C4">
            <v>36130</v>
          </cell>
        </row>
      </sheetData>
      <sheetData sheetId="426">
        <row r="4">
          <cell r="C4">
            <v>36130</v>
          </cell>
        </row>
      </sheetData>
      <sheetData sheetId="427">
        <row r="4">
          <cell r="C4">
            <v>36130</v>
          </cell>
        </row>
      </sheetData>
      <sheetData sheetId="428">
        <row r="4">
          <cell r="C4">
            <v>36130</v>
          </cell>
        </row>
      </sheetData>
      <sheetData sheetId="429">
        <row r="4">
          <cell r="C4">
            <v>36130</v>
          </cell>
        </row>
      </sheetData>
      <sheetData sheetId="430">
        <row r="4">
          <cell r="C4">
            <v>36130</v>
          </cell>
        </row>
      </sheetData>
      <sheetData sheetId="431">
        <row r="4">
          <cell r="C4">
            <v>36130</v>
          </cell>
        </row>
      </sheetData>
      <sheetData sheetId="432">
        <row r="4">
          <cell r="C4">
            <v>36130</v>
          </cell>
        </row>
      </sheetData>
      <sheetData sheetId="433">
        <row r="4">
          <cell r="C4">
            <v>36130</v>
          </cell>
        </row>
      </sheetData>
      <sheetData sheetId="434">
        <row r="4">
          <cell r="C4">
            <v>36130</v>
          </cell>
        </row>
      </sheetData>
      <sheetData sheetId="435">
        <row r="4">
          <cell r="C4">
            <v>36130</v>
          </cell>
        </row>
      </sheetData>
      <sheetData sheetId="436">
        <row r="4">
          <cell r="C4">
            <v>36130</v>
          </cell>
        </row>
      </sheetData>
      <sheetData sheetId="437">
        <row r="4">
          <cell r="C4">
            <v>36130</v>
          </cell>
        </row>
      </sheetData>
      <sheetData sheetId="438">
        <row r="4">
          <cell r="C4">
            <v>36130</v>
          </cell>
        </row>
      </sheetData>
      <sheetData sheetId="439">
        <row r="4">
          <cell r="C4">
            <v>36130</v>
          </cell>
        </row>
      </sheetData>
      <sheetData sheetId="440">
        <row r="4">
          <cell r="C4">
            <v>36130</v>
          </cell>
        </row>
      </sheetData>
      <sheetData sheetId="441">
        <row r="4">
          <cell r="C4">
            <v>36130</v>
          </cell>
        </row>
      </sheetData>
      <sheetData sheetId="442">
        <row r="4">
          <cell r="C4">
            <v>36130</v>
          </cell>
        </row>
      </sheetData>
      <sheetData sheetId="443">
        <row r="4">
          <cell r="C4">
            <v>36130</v>
          </cell>
        </row>
      </sheetData>
      <sheetData sheetId="444">
        <row r="4">
          <cell r="C4">
            <v>36130</v>
          </cell>
        </row>
      </sheetData>
      <sheetData sheetId="445">
        <row r="4">
          <cell r="C4">
            <v>36130</v>
          </cell>
        </row>
      </sheetData>
      <sheetData sheetId="446">
        <row r="4">
          <cell r="C4">
            <v>36130</v>
          </cell>
        </row>
      </sheetData>
      <sheetData sheetId="447">
        <row r="4">
          <cell r="C4">
            <v>36130</v>
          </cell>
        </row>
      </sheetData>
      <sheetData sheetId="448">
        <row r="4">
          <cell r="C4">
            <v>36130</v>
          </cell>
        </row>
      </sheetData>
      <sheetData sheetId="449">
        <row r="4">
          <cell r="C4">
            <v>36130</v>
          </cell>
        </row>
      </sheetData>
      <sheetData sheetId="450">
        <row r="4">
          <cell r="C4">
            <v>36130</v>
          </cell>
        </row>
      </sheetData>
      <sheetData sheetId="451">
        <row r="4">
          <cell r="C4">
            <v>36130</v>
          </cell>
        </row>
      </sheetData>
      <sheetData sheetId="452">
        <row r="4">
          <cell r="C4">
            <v>36130</v>
          </cell>
        </row>
      </sheetData>
      <sheetData sheetId="453">
        <row r="4">
          <cell r="C4">
            <v>36130</v>
          </cell>
        </row>
      </sheetData>
      <sheetData sheetId="454">
        <row r="4">
          <cell r="C4">
            <v>36130</v>
          </cell>
        </row>
      </sheetData>
      <sheetData sheetId="455">
        <row r="4">
          <cell r="C4">
            <v>36130</v>
          </cell>
        </row>
      </sheetData>
      <sheetData sheetId="456">
        <row r="4">
          <cell r="C4">
            <v>36130</v>
          </cell>
        </row>
      </sheetData>
      <sheetData sheetId="457">
        <row r="4">
          <cell r="C4">
            <v>36130</v>
          </cell>
        </row>
      </sheetData>
      <sheetData sheetId="458">
        <row r="4">
          <cell r="C4">
            <v>36130</v>
          </cell>
        </row>
      </sheetData>
      <sheetData sheetId="459">
        <row r="4">
          <cell r="C4">
            <v>36130</v>
          </cell>
        </row>
      </sheetData>
      <sheetData sheetId="460">
        <row r="4">
          <cell r="C4">
            <v>36130</v>
          </cell>
        </row>
      </sheetData>
      <sheetData sheetId="461">
        <row r="4">
          <cell r="C4">
            <v>36130</v>
          </cell>
        </row>
      </sheetData>
      <sheetData sheetId="462">
        <row r="4">
          <cell r="C4">
            <v>36130</v>
          </cell>
        </row>
      </sheetData>
      <sheetData sheetId="463">
        <row r="4">
          <cell r="C4">
            <v>36130</v>
          </cell>
        </row>
      </sheetData>
      <sheetData sheetId="464">
        <row r="4">
          <cell r="C4">
            <v>36130</v>
          </cell>
        </row>
      </sheetData>
      <sheetData sheetId="465">
        <row r="6">
          <cell r="C6" t="str">
            <v>1</v>
          </cell>
        </row>
      </sheetData>
      <sheetData sheetId="466">
        <row r="6">
          <cell r="C6" t="str">
            <v>1</v>
          </cell>
        </row>
      </sheetData>
      <sheetData sheetId="467">
        <row r="6">
          <cell r="C6" t="str">
            <v>1</v>
          </cell>
        </row>
      </sheetData>
      <sheetData sheetId="468">
        <row r="6">
          <cell r="C6" t="str">
            <v>1</v>
          </cell>
        </row>
      </sheetData>
      <sheetData sheetId="469">
        <row r="6">
          <cell r="C6" t="str">
            <v>1</v>
          </cell>
        </row>
      </sheetData>
      <sheetData sheetId="470">
        <row r="6">
          <cell r="C6" t="str">
            <v>1</v>
          </cell>
        </row>
      </sheetData>
      <sheetData sheetId="471">
        <row r="6">
          <cell r="C6" t="str">
            <v>1</v>
          </cell>
        </row>
      </sheetData>
      <sheetData sheetId="472">
        <row r="6">
          <cell r="C6" t="str">
            <v>1</v>
          </cell>
        </row>
      </sheetData>
      <sheetData sheetId="473">
        <row r="6">
          <cell r="C6" t="str">
            <v>1</v>
          </cell>
        </row>
      </sheetData>
      <sheetData sheetId="474">
        <row r="6">
          <cell r="C6" t="str">
            <v>1</v>
          </cell>
        </row>
      </sheetData>
      <sheetData sheetId="475">
        <row r="6">
          <cell r="C6" t="str">
            <v>1</v>
          </cell>
        </row>
      </sheetData>
      <sheetData sheetId="476">
        <row r="6">
          <cell r="C6" t="str">
            <v>1</v>
          </cell>
        </row>
      </sheetData>
      <sheetData sheetId="477">
        <row r="6">
          <cell r="C6" t="str">
            <v>1</v>
          </cell>
        </row>
      </sheetData>
      <sheetData sheetId="478">
        <row r="6">
          <cell r="C6" t="str">
            <v>1</v>
          </cell>
        </row>
      </sheetData>
      <sheetData sheetId="479">
        <row r="6">
          <cell r="C6" t="str">
            <v>1</v>
          </cell>
        </row>
      </sheetData>
      <sheetData sheetId="480">
        <row r="6">
          <cell r="C6" t="str">
            <v>1</v>
          </cell>
        </row>
      </sheetData>
      <sheetData sheetId="481">
        <row r="4">
          <cell r="C4">
            <v>36130</v>
          </cell>
        </row>
      </sheetData>
      <sheetData sheetId="482">
        <row r="4">
          <cell r="C4">
            <v>36130</v>
          </cell>
        </row>
      </sheetData>
      <sheetData sheetId="483">
        <row r="6">
          <cell r="C6" t="str">
            <v>1</v>
          </cell>
        </row>
      </sheetData>
      <sheetData sheetId="484">
        <row r="4">
          <cell r="C4">
            <v>36130</v>
          </cell>
        </row>
      </sheetData>
      <sheetData sheetId="485">
        <row r="4">
          <cell r="C4">
            <v>36130</v>
          </cell>
        </row>
      </sheetData>
      <sheetData sheetId="486">
        <row r="4">
          <cell r="C4">
            <v>36130</v>
          </cell>
        </row>
      </sheetData>
      <sheetData sheetId="487">
        <row r="4">
          <cell r="C4">
            <v>36130</v>
          </cell>
        </row>
      </sheetData>
      <sheetData sheetId="488">
        <row r="4">
          <cell r="C4">
            <v>36130</v>
          </cell>
        </row>
      </sheetData>
      <sheetData sheetId="489">
        <row r="4">
          <cell r="C4">
            <v>36130</v>
          </cell>
        </row>
      </sheetData>
      <sheetData sheetId="490">
        <row r="4">
          <cell r="C4">
            <v>36130</v>
          </cell>
        </row>
      </sheetData>
      <sheetData sheetId="491">
        <row r="4">
          <cell r="C4">
            <v>36130</v>
          </cell>
        </row>
      </sheetData>
      <sheetData sheetId="492">
        <row r="4">
          <cell r="C4">
            <v>36130</v>
          </cell>
        </row>
      </sheetData>
      <sheetData sheetId="493">
        <row r="4">
          <cell r="C4">
            <v>36130</v>
          </cell>
        </row>
      </sheetData>
      <sheetData sheetId="494">
        <row r="4">
          <cell r="C4">
            <v>36130</v>
          </cell>
        </row>
      </sheetData>
      <sheetData sheetId="495">
        <row r="4">
          <cell r="C4">
            <v>36130</v>
          </cell>
        </row>
      </sheetData>
      <sheetData sheetId="496">
        <row r="4">
          <cell r="C4">
            <v>36130</v>
          </cell>
        </row>
      </sheetData>
      <sheetData sheetId="497">
        <row r="4">
          <cell r="C4">
            <v>36130</v>
          </cell>
        </row>
      </sheetData>
      <sheetData sheetId="498">
        <row r="4">
          <cell r="C4">
            <v>36130</v>
          </cell>
        </row>
      </sheetData>
      <sheetData sheetId="499">
        <row r="4">
          <cell r="C4">
            <v>36130</v>
          </cell>
        </row>
      </sheetData>
      <sheetData sheetId="500">
        <row r="4">
          <cell r="C4">
            <v>36130</v>
          </cell>
        </row>
      </sheetData>
      <sheetData sheetId="501">
        <row r="4">
          <cell r="C4">
            <v>36130</v>
          </cell>
        </row>
      </sheetData>
      <sheetData sheetId="502">
        <row r="4">
          <cell r="C4">
            <v>36130</v>
          </cell>
        </row>
      </sheetData>
      <sheetData sheetId="503">
        <row r="4">
          <cell r="C4">
            <v>36130</v>
          </cell>
        </row>
      </sheetData>
      <sheetData sheetId="504">
        <row r="4">
          <cell r="C4">
            <v>36130</v>
          </cell>
        </row>
      </sheetData>
      <sheetData sheetId="505">
        <row r="4">
          <cell r="C4">
            <v>36130</v>
          </cell>
        </row>
      </sheetData>
      <sheetData sheetId="506">
        <row r="4">
          <cell r="C4">
            <v>36130</v>
          </cell>
        </row>
      </sheetData>
      <sheetData sheetId="507">
        <row r="4">
          <cell r="C4">
            <v>36130</v>
          </cell>
        </row>
      </sheetData>
      <sheetData sheetId="508">
        <row r="4">
          <cell r="C4">
            <v>36130</v>
          </cell>
        </row>
      </sheetData>
      <sheetData sheetId="509">
        <row r="4">
          <cell r="C4">
            <v>36130</v>
          </cell>
        </row>
      </sheetData>
      <sheetData sheetId="510">
        <row r="4">
          <cell r="C4">
            <v>36130</v>
          </cell>
        </row>
      </sheetData>
      <sheetData sheetId="511">
        <row r="4">
          <cell r="C4">
            <v>36130</v>
          </cell>
        </row>
      </sheetData>
      <sheetData sheetId="512" refreshError="1"/>
      <sheetData sheetId="513" refreshError="1"/>
      <sheetData sheetId="514">
        <row r="4">
          <cell r="C4">
            <v>36130</v>
          </cell>
        </row>
      </sheetData>
      <sheetData sheetId="515">
        <row r="4">
          <cell r="C4">
            <v>36130</v>
          </cell>
        </row>
      </sheetData>
      <sheetData sheetId="516">
        <row r="4">
          <cell r="C4">
            <v>36130</v>
          </cell>
        </row>
      </sheetData>
      <sheetData sheetId="517">
        <row r="4">
          <cell r="C4">
            <v>36130</v>
          </cell>
        </row>
      </sheetData>
      <sheetData sheetId="518">
        <row r="4">
          <cell r="C4">
            <v>36130</v>
          </cell>
        </row>
      </sheetData>
      <sheetData sheetId="519">
        <row r="4">
          <cell r="C4">
            <v>36130</v>
          </cell>
        </row>
      </sheetData>
      <sheetData sheetId="520">
        <row r="4">
          <cell r="C4">
            <v>36130</v>
          </cell>
        </row>
      </sheetData>
      <sheetData sheetId="521">
        <row r="4">
          <cell r="C4">
            <v>36130</v>
          </cell>
        </row>
      </sheetData>
      <sheetData sheetId="522">
        <row r="4">
          <cell r="C4">
            <v>36130</v>
          </cell>
        </row>
      </sheetData>
      <sheetData sheetId="523">
        <row r="4">
          <cell r="C4">
            <v>36130</v>
          </cell>
        </row>
      </sheetData>
      <sheetData sheetId="524">
        <row r="4">
          <cell r="C4">
            <v>36130</v>
          </cell>
        </row>
      </sheetData>
      <sheetData sheetId="525">
        <row r="4">
          <cell r="C4">
            <v>36130</v>
          </cell>
        </row>
      </sheetData>
      <sheetData sheetId="526">
        <row r="4">
          <cell r="C4">
            <v>36130</v>
          </cell>
        </row>
      </sheetData>
      <sheetData sheetId="527">
        <row r="4">
          <cell r="C4">
            <v>36130</v>
          </cell>
        </row>
      </sheetData>
      <sheetData sheetId="528">
        <row r="4">
          <cell r="C4">
            <v>36130</v>
          </cell>
        </row>
      </sheetData>
      <sheetData sheetId="529">
        <row r="4">
          <cell r="C4">
            <v>36130</v>
          </cell>
        </row>
      </sheetData>
      <sheetData sheetId="530">
        <row r="4">
          <cell r="C4">
            <v>36130</v>
          </cell>
        </row>
      </sheetData>
      <sheetData sheetId="531">
        <row r="4">
          <cell r="C4">
            <v>36130</v>
          </cell>
        </row>
      </sheetData>
      <sheetData sheetId="532">
        <row r="4">
          <cell r="C4">
            <v>36130</v>
          </cell>
        </row>
      </sheetData>
      <sheetData sheetId="533">
        <row r="4">
          <cell r="C4">
            <v>36130</v>
          </cell>
        </row>
      </sheetData>
      <sheetData sheetId="534">
        <row r="4">
          <cell r="C4">
            <v>36130</v>
          </cell>
        </row>
      </sheetData>
      <sheetData sheetId="535">
        <row r="4">
          <cell r="C4">
            <v>36130</v>
          </cell>
        </row>
      </sheetData>
      <sheetData sheetId="536">
        <row r="4">
          <cell r="C4">
            <v>36130</v>
          </cell>
        </row>
      </sheetData>
      <sheetData sheetId="537">
        <row r="4">
          <cell r="C4">
            <v>36130</v>
          </cell>
        </row>
      </sheetData>
      <sheetData sheetId="538">
        <row r="4">
          <cell r="C4">
            <v>36130</v>
          </cell>
        </row>
      </sheetData>
      <sheetData sheetId="539">
        <row r="4">
          <cell r="C4">
            <v>36130</v>
          </cell>
        </row>
      </sheetData>
      <sheetData sheetId="540">
        <row r="4">
          <cell r="C4">
            <v>36130</v>
          </cell>
        </row>
      </sheetData>
      <sheetData sheetId="541">
        <row r="4">
          <cell r="C4">
            <v>36130</v>
          </cell>
        </row>
      </sheetData>
      <sheetData sheetId="542">
        <row r="4">
          <cell r="C4">
            <v>36130</v>
          </cell>
        </row>
      </sheetData>
      <sheetData sheetId="543">
        <row r="4">
          <cell r="C4">
            <v>36130</v>
          </cell>
        </row>
      </sheetData>
      <sheetData sheetId="544">
        <row r="4">
          <cell r="C4">
            <v>36130</v>
          </cell>
        </row>
      </sheetData>
      <sheetData sheetId="545">
        <row r="4">
          <cell r="C4">
            <v>36130</v>
          </cell>
        </row>
      </sheetData>
      <sheetData sheetId="546">
        <row r="4">
          <cell r="C4">
            <v>36130</v>
          </cell>
        </row>
      </sheetData>
      <sheetData sheetId="547">
        <row r="4">
          <cell r="C4">
            <v>36130</v>
          </cell>
        </row>
      </sheetData>
      <sheetData sheetId="548">
        <row r="4">
          <cell r="C4">
            <v>36130</v>
          </cell>
        </row>
      </sheetData>
      <sheetData sheetId="549">
        <row r="4">
          <cell r="C4">
            <v>36130</v>
          </cell>
        </row>
      </sheetData>
      <sheetData sheetId="550">
        <row r="4">
          <cell r="C4">
            <v>36130</v>
          </cell>
        </row>
      </sheetData>
      <sheetData sheetId="551">
        <row r="4">
          <cell r="C4">
            <v>36130</v>
          </cell>
        </row>
      </sheetData>
      <sheetData sheetId="552">
        <row r="4">
          <cell r="C4">
            <v>36130</v>
          </cell>
        </row>
      </sheetData>
      <sheetData sheetId="553">
        <row r="4">
          <cell r="C4">
            <v>36130</v>
          </cell>
        </row>
      </sheetData>
      <sheetData sheetId="554">
        <row r="4">
          <cell r="C4">
            <v>36130</v>
          </cell>
        </row>
      </sheetData>
      <sheetData sheetId="555">
        <row r="4">
          <cell r="C4">
            <v>36130</v>
          </cell>
        </row>
      </sheetData>
      <sheetData sheetId="556">
        <row r="4">
          <cell r="C4">
            <v>36130</v>
          </cell>
        </row>
      </sheetData>
      <sheetData sheetId="557">
        <row r="4">
          <cell r="C4">
            <v>36130</v>
          </cell>
        </row>
      </sheetData>
      <sheetData sheetId="558">
        <row r="4">
          <cell r="C4">
            <v>36130</v>
          </cell>
        </row>
      </sheetData>
      <sheetData sheetId="559">
        <row r="4">
          <cell r="C4">
            <v>36130</v>
          </cell>
        </row>
      </sheetData>
      <sheetData sheetId="560">
        <row r="4">
          <cell r="C4">
            <v>36130</v>
          </cell>
        </row>
      </sheetData>
      <sheetData sheetId="561">
        <row r="4">
          <cell r="C4">
            <v>36130</v>
          </cell>
        </row>
      </sheetData>
      <sheetData sheetId="562">
        <row r="4">
          <cell r="C4">
            <v>36130</v>
          </cell>
        </row>
      </sheetData>
      <sheetData sheetId="563">
        <row r="4">
          <cell r="C4">
            <v>36130</v>
          </cell>
        </row>
      </sheetData>
      <sheetData sheetId="564">
        <row r="4">
          <cell r="C4">
            <v>36130</v>
          </cell>
        </row>
      </sheetData>
      <sheetData sheetId="565">
        <row r="6">
          <cell r="C6" t="str">
            <v>1</v>
          </cell>
        </row>
      </sheetData>
      <sheetData sheetId="566">
        <row r="6">
          <cell r="C6" t="str">
            <v>1</v>
          </cell>
        </row>
      </sheetData>
      <sheetData sheetId="567">
        <row r="6">
          <cell r="C6" t="str">
            <v>1</v>
          </cell>
        </row>
      </sheetData>
      <sheetData sheetId="568">
        <row r="6">
          <cell r="C6" t="str">
            <v>1</v>
          </cell>
        </row>
      </sheetData>
      <sheetData sheetId="569">
        <row r="6">
          <cell r="C6" t="str">
            <v>1</v>
          </cell>
        </row>
      </sheetData>
      <sheetData sheetId="570">
        <row r="6">
          <cell r="C6" t="str">
            <v>1</v>
          </cell>
        </row>
      </sheetData>
      <sheetData sheetId="571">
        <row r="6">
          <cell r="C6" t="str">
            <v>1</v>
          </cell>
        </row>
      </sheetData>
      <sheetData sheetId="572">
        <row r="6">
          <cell r="C6" t="str">
            <v>1</v>
          </cell>
        </row>
      </sheetData>
      <sheetData sheetId="573">
        <row r="6">
          <cell r="C6" t="str">
            <v>1</v>
          </cell>
        </row>
      </sheetData>
      <sheetData sheetId="574">
        <row r="6">
          <cell r="C6" t="str">
            <v>1</v>
          </cell>
        </row>
      </sheetData>
      <sheetData sheetId="575">
        <row r="6">
          <cell r="C6" t="str">
            <v>1</v>
          </cell>
        </row>
      </sheetData>
      <sheetData sheetId="576">
        <row r="6">
          <cell r="C6" t="str">
            <v>1</v>
          </cell>
        </row>
      </sheetData>
      <sheetData sheetId="577">
        <row r="6">
          <cell r="C6" t="str">
            <v>1</v>
          </cell>
        </row>
      </sheetData>
      <sheetData sheetId="578">
        <row r="6">
          <cell r="C6" t="str">
            <v>1</v>
          </cell>
        </row>
      </sheetData>
      <sheetData sheetId="579">
        <row r="6">
          <cell r="C6" t="str">
            <v>1</v>
          </cell>
        </row>
      </sheetData>
      <sheetData sheetId="580">
        <row r="6">
          <cell r="C6" t="str">
            <v>1</v>
          </cell>
        </row>
      </sheetData>
      <sheetData sheetId="581">
        <row r="6">
          <cell r="C6" t="str">
            <v>1</v>
          </cell>
        </row>
      </sheetData>
      <sheetData sheetId="582">
        <row r="6">
          <cell r="C6" t="str">
            <v>1</v>
          </cell>
        </row>
      </sheetData>
      <sheetData sheetId="583">
        <row r="6">
          <cell r="C6" t="str">
            <v>1</v>
          </cell>
        </row>
      </sheetData>
      <sheetData sheetId="584">
        <row r="6">
          <cell r="C6" t="str">
            <v>1</v>
          </cell>
        </row>
      </sheetData>
      <sheetData sheetId="585">
        <row r="6">
          <cell r="C6" t="str">
            <v>1</v>
          </cell>
        </row>
      </sheetData>
      <sheetData sheetId="586">
        <row r="6">
          <cell r="C6" t="str">
            <v>1</v>
          </cell>
        </row>
      </sheetData>
      <sheetData sheetId="587">
        <row r="4">
          <cell r="C4">
            <v>36130</v>
          </cell>
        </row>
      </sheetData>
      <sheetData sheetId="588">
        <row r="4">
          <cell r="C4">
            <v>36130</v>
          </cell>
        </row>
      </sheetData>
      <sheetData sheetId="589">
        <row r="4">
          <cell r="C4">
            <v>36130</v>
          </cell>
        </row>
      </sheetData>
      <sheetData sheetId="590">
        <row r="4">
          <cell r="C4">
            <v>36130</v>
          </cell>
        </row>
      </sheetData>
      <sheetData sheetId="591">
        <row r="4">
          <cell r="C4">
            <v>36130</v>
          </cell>
        </row>
      </sheetData>
      <sheetData sheetId="592">
        <row r="4">
          <cell r="C4">
            <v>36130</v>
          </cell>
        </row>
      </sheetData>
      <sheetData sheetId="593">
        <row r="4">
          <cell r="C4">
            <v>36130</v>
          </cell>
        </row>
      </sheetData>
      <sheetData sheetId="594">
        <row r="4">
          <cell r="C4">
            <v>36130</v>
          </cell>
        </row>
      </sheetData>
      <sheetData sheetId="595">
        <row r="4">
          <cell r="C4">
            <v>36130</v>
          </cell>
        </row>
      </sheetData>
      <sheetData sheetId="596">
        <row r="4">
          <cell r="C4">
            <v>36130</v>
          </cell>
        </row>
      </sheetData>
      <sheetData sheetId="597">
        <row r="4">
          <cell r="C4">
            <v>36130</v>
          </cell>
        </row>
      </sheetData>
      <sheetData sheetId="598">
        <row r="4">
          <cell r="C4">
            <v>36130</v>
          </cell>
        </row>
      </sheetData>
      <sheetData sheetId="599">
        <row r="4">
          <cell r="C4">
            <v>36130</v>
          </cell>
        </row>
      </sheetData>
      <sheetData sheetId="600">
        <row r="4">
          <cell r="C4">
            <v>36130</v>
          </cell>
        </row>
      </sheetData>
      <sheetData sheetId="601">
        <row r="4">
          <cell r="C4">
            <v>36130</v>
          </cell>
        </row>
      </sheetData>
      <sheetData sheetId="602">
        <row r="4">
          <cell r="C4">
            <v>36130</v>
          </cell>
        </row>
      </sheetData>
      <sheetData sheetId="603">
        <row r="4">
          <cell r="C4">
            <v>36130</v>
          </cell>
        </row>
      </sheetData>
      <sheetData sheetId="604">
        <row r="4">
          <cell r="C4">
            <v>36130</v>
          </cell>
        </row>
      </sheetData>
      <sheetData sheetId="605">
        <row r="4">
          <cell r="C4">
            <v>36130</v>
          </cell>
        </row>
      </sheetData>
      <sheetData sheetId="606">
        <row r="4">
          <cell r="C4">
            <v>36130</v>
          </cell>
        </row>
      </sheetData>
      <sheetData sheetId="607">
        <row r="4">
          <cell r="C4">
            <v>36130</v>
          </cell>
        </row>
      </sheetData>
      <sheetData sheetId="608">
        <row r="4">
          <cell r="C4">
            <v>36130</v>
          </cell>
        </row>
      </sheetData>
      <sheetData sheetId="609">
        <row r="4">
          <cell r="C4">
            <v>36130</v>
          </cell>
        </row>
      </sheetData>
      <sheetData sheetId="610">
        <row r="4">
          <cell r="C4">
            <v>36130</v>
          </cell>
        </row>
      </sheetData>
      <sheetData sheetId="611">
        <row r="4">
          <cell r="C4">
            <v>36130</v>
          </cell>
        </row>
      </sheetData>
      <sheetData sheetId="612">
        <row r="4">
          <cell r="C4">
            <v>36130</v>
          </cell>
        </row>
      </sheetData>
      <sheetData sheetId="613">
        <row r="4">
          <cell r="C4">
            <v>36130</v>
          </cell>
        </row>
      </sheetData>
      <sheetData sheetId="614">
        <row r="4">
          <cell r="C4">
            <v>36130</v>
          </cell>
        </row>
      </sheetData>
      <sheetData sheetId="615">
        <row r="4">
          <cell r="C4">
            <v>36130</v>
          </cell>
        </row>
      </sheetData>
      <sheetData sheetId="616">
        <row r="4">
          <cell r="C4">
            <v>36130</v>
          </cell>
        </row>
      </sheetData>
      <sheetData sheetId="617">
        <row r="4">
          <cell r="C4">
            <v>36130</v>
          </cell>
        </row>
      </sheetData>
      <sheetData sheetId="618">
        <row r="4">
          <cell r="C4">
            <v>36130</v>
          </cell>
        </row>
      </sheetData>
      <sheetData sheetId="619">
        <row r="4">
          <cell r="C4">
            <v>36130</v>
          </cell>
        </row>
      </sheetData>
      <sheetData sheetId="620">
        <row r="4">
          <cell r="C4">
            <v>36130</v>
          </cell>
        </row>
      </sheetData>
      <sheetData sheetId="621">
        <row r="4">
          <cell r="C4">
            <v>36130</v>
          </cell>
        </row>
      </sheetData>
      <sheetData sheetId="622">
        <row r="4">
          <cell r="C4">
            <v>36130</v>
          </cell>
        </row>
      </sheetData>
      <sheetData sheetId="623">
        <row r="4">
          <cell r="C4">
            <v>36130</v>
          </cell>
        </row>
      </sheetData>
      <sheetData sheetId="624">
        <row r="4">
          <cell r="C4">
            <v>36130</v>
          </cell>
        </row>
      </sheetData>
      <sheetData sheetId="625">
        <row r="4">
          <cell r="C4">
            <v>36130</v>
          </cell>
        </row>
      </sheetData>
      <sheetData sheetId="626">
        <row r="4">
          <cell r="C4">
            <v>36130</v>
          </cell>
        </row>
      </sheetData>
      <sheetData sheetId="627">
        <row r="4">
          <cell r="C4">
            <v>36130</v>
          </cell>
        </row>
      </sheetData>
      <sheetData sheetId="628">
        <row r="4">
          <cell r="C4">
            <v>36130</v>
          </cell>
        </row>
      </sheetData>
      <sheetData sheetId="629">
        <row r="4">
          <cell r="C4">
            <v>36130</v>
          </cell>
        </row>
      </sheetData>
      <sheetData sheetId="630">
        <row r="4">
          <cell r="C4">
            <v>36130</v>
          </cell>
        </row>
      </sheetData>
      <sheetData sheetId="631">
        <row r="4">
          <cell r="C4">
            <v>36130</v>
          </cell>
        </row>
      </sheetData>
      <sheetData sheetId="632">
        <row r="4">
          <cell r="C4">
            <v>36130</v>
          </cell>
        </row>
      </sheetData>
      <sheetData sheetId="633">
        <row r="4">
          <cell r="C4">
            <v>36130</v>
          </cell>
        </row>
      </sheetData>
      <sheetData sheetId="634">
        <row r="4">
          <cell r="C4">
            <v>36130</v>
          </cell>
        </row>
      </sheetData>
      <sheetData sheetId="635">
        <row r="4">
          <cell r="C4">
            <v>36130</v>
          </cell>
        </row>
      </sheetData>
      <sheetData sheetId="636">
        <row r="4">
          <cell r="C4">
            <v>36130</v>
          </cell>
        </row>
      </sheetData>
      <sheetData sheetId="637">
        <row r="4">
          <cell r="C4">
            <v>36130</v>
          </cell>
        </row>
      </sheetData>
      <sheetData sheetId="638">
        <row r="4">
          <cell r="C4">
            <v>36130</v>
          </cell>
        </row>
      </sheetData>
      <sheetData sheetId="639">
        <row r="4">
          <cell r="C4">
            <v>36130</v>
          </cell>
        </row>
      </sheetData>
      <sheetData sheetId="640">
        <row r="4">
          <cell r="C4">
            <v>36130</v>
          </cell>
        </row>
      </sheetData>
      <sheetData sheetId="641">
        <row r="4">
          <cell r="C4">
            <v>36130</v>
          </cell>
        </row>
      </sheetData>
      <sheetData sheetId="642">
        <row r="4">
          <cell r="C4">
            <v>36130</v>
          </cell>
        </row>
      </sheetData>
      <sheetData sheetId="643">
        <row r="4">
          <cell r="C4">
            <v>36130</v>
          </cell>
        </row>
      </sheetData>
      <sheetData sheetId="644">
        <row r="4">
          <cell r="C4">
            <v>36130</v>
          </cell>
        </row>
      </sheetData>
      <sheetData sheetId="645">
        <row r="4">
          <cell r="C4">
            <v>36130</v>
          </cell>
        </row>
      </sheetData>
      <sheetData sheetId="646">
        <row r="4">
          <cell r="C4">
            <v>36130</v>
          </cell>
        </row>
      </sheetData>
      <sheetData sheetId="647">
        <row r="4">
          <cell r="C4">
            <v>36130</v>
          </cell>
        </row>
      </sheetData>
      <sheetData sheetId="648">
        <row r="4">
          <cell r="C4">
            <v>36130</v>
          </cell>
        </row>
      </sheetData>
      <sheetData sheetId="649">
        <row r="4">
          <cell r="C4">
            <v>36130</v>
          </cell>
        </row>
      </sheetData>
      <sheetData sheetId="650">
        <row r="4">
          <cell r="C4">
            <v>36130</v>
          </cell>
        </row>
      </sheetData>
      <sheetData sheetId="651">
        <row r="4">
          <cell r="C4">
            <v>36130</v>
          </cell>
        </row>
      </sheetData>
      <sheetData sheetId="652">
        <row r="4">
          <cell r="C4">
            <v>36130</v>
          </cell>
        </row>
      </sheetData>
      <sheetData sheetId="653">
        <row r="4">
          <cell r="C4">
            <v>36130</v>
          </cell>
        </row>
      </sheetData>
      <sheetData sheetId="654">
        <row r="4">
          <cell r="C4">
            <v>36130</v>
          </cell>
        </row>
      </sheetData>
      <sheetData sheetId="655">
        <row r="4">
          <cell r="C4">
            <v>36130</v>
          </cell>
        </row>
      </sheetData>
      <sheetData sheetId="656">
        <row r="4">
          <cell r="C4">
            <v>36130</v>
          </cell>
        </row>
      </sheetData>
      <sheetData sheetId="657">
        <row r="4">
          <cell r="C4">
            <v>36130</v>
          </cell>
        </row>
      </sheetData>
      <sheetData sheetId="658">
        <row r="4">
          <cell r="C4">
            <v>36130</v>
          </cell>
        </row>
      </sheetData>
      <sheetData sheetId="659">
        <row r="4">
          <cell r="C4">
            <v>36130</v>
          </cell>
        </row>
      </sheetData>
      <sheetData sheetId="660">
        <row r="4">
          <cell r="C4">
            <v>36130</v>
          </cell>
        </row>
      </sheetData>
      <sheetData sheetId="661">
        <row r="4">
          <cell r="C4">
            <v>36130</v>
          </cell>
        </row>
      </sheetData>
      <sheetData sheetId="662">
        <row r="4">
          <cell r="C4">
            <v>36130</v>
          </cell>
        </row>
      </sheetData>
      <sheetData sheetId="663">
        <row r="4">
          <cell r="C4">
            <v>36130</v>
          </cell>
        </row>
      </sheetData>
      <sheetData sheetId="664">
        <row r="4">
          <cell r="C4">
            <v>36130</v>
          </cell>
        </row>
      </sheetData>
      <sheetData sheetId="665">
        <row r="4">
          <cell r="C4">
            <v>36130</v>
          </cell>
        </row>
      </sheetData>
      <sheetData sheetId="666">
        <row r="4">
          <cell r="C4">
            <v>36130</v>
          </cell>
        </row>
      </sheetData>
      <sheetData sheetId="667">
        <row r="4">
          <cell r="C4">
            <v>36130</v>
          </cell>
        </row>
      </sheetData>
      <sheetData sheetId="668">
        <row r="4">
          <cell r="C4">
            <v>36130</v>
          </cell>
        </row>
      </sheetData>
      <sheetData sheetId="669">
        <row r="4">
          <cell r="C4">
            <v>36130</v>
          </cell>
        </row>
      </sheetData>
      <sheetData sheetId="670">
        <row r="4">
          <cell r="C4">
            <v>36130</v>
          </cell>
        </row>
      </sheetData>
      <sheetData sheetId="671">
        <row r="4">
          <cell r="C4">
            <v>36130</v>
          </cell>
        </row>
      </sheetData>
      <sheetData sheetId="672">
        <row r="4">
          <cell r="C4">
            <v>36130</v>
          </cell>
        </row>
      </sheetData>
      <sheetData sheetId="673">
        <row r="4">
          <cell r="C4">
            <v>36130</v>
          </cell>
        </row>
      </sheetData>
      <sheetData sheetId="674">
        <row r="4">
          <cell r="C4">
            <v>36130</v>
          </cell>
        </row>
      </sheetData>
      <sheetData sheetId="675">
        <row r="4">
          <cell r="C4">
            <v>36130</v>
          </cell>
        </row>
      </sheetData>
      <sheetData sheetId="676">
        <row r="4">
          <cell r="C4">
            <v>36130</v>
          </cell>
        </row>
      </sheetData>
      <sheetData sheetId="677">
        <row r="4">
          <cell r="C4">
            <v>36130</v>
          </cell>
        </row>
      </sheetData>
      <sheetData sheetId="678">
        <row r="6">
          <cell r="C6" t="str">
            <v>1</v>
          </cell>
        </row>
      </sheetData>
      <sheetData sheetId="679">
        <row r="6">
          <cell r="C6" t="str">
            <v>1</v>
          </cell>
        </row>
      </sheetData>
      <sheetData sheetId="680">
        <row r="6">
          <cell r="C6" t="str">
            <v>1</v>
          </cell>
        </row>
      </sheetData>
      <sheetData sheetId="681">
        <row r="6">
          <cell r="C6" t="str">
            <v>1</v>
          </cell>
        </row>
      </sheetData>
      <sheetData sheetId="682">
        <row r="4">
          <cell r="C4">
            <v>36130</v>
          </cell>
        </row>
      </sheetData>
      <sheetData sheetId="683">
        <row r="4">
          <cell r="C4">
            <v>36130</v>
          </cell>
        </row>
      </sheetData>
      <sheetData sheetId="684">
        <row r="4">
          <cell r="C4">
            <v>36130</v>
          </cell>
        </row>
      </sheetData>
      <sheetData sheetId="685">
        <row r="4">
          <cell r="C4">
            <v>36130</v>
          </cell>
        </row>
      </sheetData>
      <sheetData sheetId="686">
        <row r="4">
          <cell r="C4">
            <v>36130</v>
          </cell>
        </row>
      </sheetData>
      <sheetData sheetId="687">
        <row r="4">
          <cell r="C4">
            <v>36130</v>
          </cell>
        </row>
      </sheetData>
      <sheetData sheetId="688">
        <row r="4">
          <cell r="C4">
            <v>36130</v>
          </cell>
        </row>
      </sheetData>
      <sheetData sheetId="689">
        <row r="4">
          <cell r="C4">
            <v>36130</v>
          </cell>
        </row>
      </sheetData>
      <sheetData sheetId="690">
        <row r="4">
          <cell r="C4">
            <v>36130</v>
          </cell>
        </row>
      </sheetData>
      <sheetData sheetId="691">
        <row r="4">
          <cell r="C4">
            <v>36130</v>
          </cell>
        </row>
      </sheetData>
      <sheetData sheetId="692">
        <row r="4">
          <cell r="C4">
            <v>36130</v>
          </cell>
        </row>
      </sheetData>
      <sheetData sheetId="693">
        <row r="4">
          <cell r="C4">
            <v>36130</v>
          </cell>
        </row>
      </sheetData>
      <sheetData sheetId="694">
        <row r="4">
          <cell r="C4">
            <v>36130</v>
          </cell>
        </row>
      </sheetData>
      <sheetData sheetId="695">
        <row r="4">
          <cell r="C4">
            <v>36130</v>
          </cell>
        </row>
      </sheetData>
      <sheetData sheetId="696">
        <row r="4">
          <cell r="C4">
            <v>36130</v>
          </cell>
        </row>
      </sheetData>
      <sheetData sheetId="697">
        <row r="4">
          <cell r="C4">
            <v>36130</v>
          </cell>
        </row>
      </sheetData>
      <sheetData sheetId="698">
        <row r="4">
          <cell r="C4">
            <v>36130</v>
          </cell>
        </row>
      </sheetData>
      <sheetData sheetId="699">
        <row r="4">
          <cell r="C4">
            <v>36130</v>
          </cell>
        </row>
      </sheetData>
      <sheetData sheetId="700">
        <row r="4">
          <cell r="C4">
            <v>36130</v>
          </cell>
        </row>
      </sheetData>
      <sheetData sheetId="701">
        <row r="4">
          <cell r="C4">
            <v>36130</v>
          </cell>
        </row>
      </sheetData>
      <sheetData sheetId="702">
        <row r="4">
          <cell r="C4">
            <v>36130</v>
          </cell>
        </row>
      </sheetData>
      <sheetData sheetId="703">
        <row r="4">
          <cell r="C4">
            <v>36130</v>
          </cell>
        </row>
      </sheetData>
      <sheetData sheetId="704">
        <row r="4">
          <cell r="C4">
            <v>36130</v>
          </cell>
        </row>
      </sheetData>
      <sheetData sheetId="705">
        <row r="4">
          <cell r="C4">
            <v>36130</v>
          </cell>
        </row>
      </sheetData>
      <sheetData sheetId="706">
        <row r="4">
          <cell r="C4">
            <v>36130</v>
          </cell>
        </row>
      </sheetData>
      <sheetData sheetId="707">
        <row r="4">
          <cell r="C4">
            <v>36130</v>
          </cell>
        </row>
      </sheetData>
      <sheetData sheetId="708">
        <row r="4">
          <cell r="C4">
            <v>36130</v>
          </cell>
        </row>
      </sheetData>
      <sheetData sheetId="709">
        <row r="4">
          <cell r="C4">
            <v>36130</v>
          </cell>
        </row>
      </sheetData>
      <sheetData sheetId="710">
        <row r="4">
          <cell r="C4">
            <v>36130</v>
          </cell>
        </row>
      </sheetData>
      <sheetData sheetId="711">
        <row r="4">
          <cell r="C4">
            <v>36130</v>
          </cell>
        </row>
      </sheetData>
      <sheetData sheetId="712">
        <row r="4">
          <cell r="C4">
            <v>36130</v>
          </cell>
        </row>
      </sheetData>
      <sheetData sheetId="713">
        <row r="4">
          <cell r="C4">
            <v>36130</v>
          </cell>
        </row>
      </sheetData>
      <sheetData sheetId="714">
        <row r="4">
          <cell r="C4">
            <v>36130</v>
          </cell>
        </row>
      </sheetData>
      <sheetData sheetId="715">
        <row r="4">
          <cell r="C4">
            <v>36130</v>
          </cell>
        </row>
      </sheetData>
      <sheetData sheetId="716">
        <row r="4">
          <cell r="C4">
            <v>36130</v>
          </cell>
        </row>
      </sheetData>
      <sheetData sheetId="717">
        <row r="4">
          <cell r="C4">
            <v>36130</v>
          </cell>
        </row>
      </sheetData>
      <sheetData sheetId="718">
        <row r="4">
          <cell r="C4">
            <v>36130</v>
          </cell>
        </row>
      </sheetData>
      <sheetData sheetId="719">
        <row r="4">
          <cell r="C4">
            <v>36130</v>
          </cell>
        </row>
      </sheetData>
      <sheetData sheetId="720">
        <row r="4">
          <cell r="C4">
            <v>36130</v>
          </cell>
        </row>
      </sheetData>
      <sheetData sheetId="721">
        <row r="4">
          <cell r="C4">
            <v>36130</v>
          </cell>
        </row>
      </sheetData>
      <sheetData sheetId="722">
        <row r="4">
          <cell r="C4">
            <v>36130</v>
          </cell>
        </row>
      </sheetData>
      <sheetData sheetId="723">
        <row r="4">
          <cell r="C4">
            <v>36130</v>
          </cell>
        </row>
      </sheetData>
      <sheetData sheetId="724">
        <row r="4">
          <cell r="C4">
            <v>36130</v>
          </cell>
        </row>
      </sheetData>
      <sheetData sheetId="725">
        <row r="4">
          <cell r="C4">
            <v>36130</v>
          </cell>
        </row>
      </sheetData>
      <sheetData sheetId="726">
        <row r="4">
          <cell r="C4">
            <v>36130</v>
          </cell>
        </row>
      </sheetData>
      <sheetData sheetId="727">
        <row r="4">
          <cell r="C4">
            <v>36130</v>
          </cell>
        </row>
      </sheetData>
      <sheetData sheetId="728">
        <row r="4">
          <cell r="C4">
            <v>36130</v>
          </cell>
        </row>
      </sheetData>
      <sheetData sheetId="729">
        <row r="4">
          <cell r="C4">
            <v>36130</v>
          </cell>
        </row>
      </sheetData>
      <sheetData sheetId="730">
        <row r="4">
          <cell r="C4">
            <v>36130</v>
          </cell>
        </row>
      </sheetData>
      <sheetData sheetId="731">
        <row r="4">
          <cell r="C4">
            <v>36130</v>
          </cell>
        </row>
      </sheetData>
      <sheetData sheetId="732">
        <row r="4">
          <cell r="C4">
            <v>36130</v>
          </cell>
        </row>
      </sheetData>
      <sheetData sheetId="733">
        <row r="4">
          <cell r="C4">
            <v>36130</v>
          </cell>
        </row>
      </sheetData>
      <sheetData sheetId="734">
        <row r="4">
          <cell r="C4">
            <v>36130</v>
          </cell>
        </row>
      </sheetData>
      <sheetData sheetId="735">
        <row r="4">
          <cell r="C4">
            <v>36130</v>
          </cell>
        </row>
      </sheetData>
      <sheetData sheetId="736">
        <row r="4">
          <cell r="C4">
            <v>36130</v>
          </cell>
        </row>
      </sheetData>
      <sheetData sheetId="737">
        <row r="4">
          <cell r="C4">
            <v>36130</v>
          </cell>
        </row>
      </sheetData>
      <sheetData sheetId="738">
        <row r="4">
          <cell r="C4">
            <v>36130</v>
          </cell>
        </row>
      </sheetData>
      <sheetData sheetId="739">
        <row r="4">
          <cell r="C4">
            <v>36130</v>
          </cell>
        </row>
      </sheetData>
      <sheetData sheetId="740">
        <row r="4">
          <cell r="C4">
            <v>36130</v>
          </cell>
        </row>
      </sheetData>
      <sheetData sheetId="741">
        <row r="4">
          <cell r="C4">
            <v>36130</v>
          </cell>
        </row>
      </sheetData>
      <sheetData sheetId="742">
        <row r="4">
          <cell r="C4">
            <v>36130</v>
          </cell>
        </row>
      </sheetData>
      <sheetData sheetId="743">
        <row r="4">
          <cell r="C4">
            <v>36130</v>
          </cell>
        </row>
      </sheetData>
      <sheetData sheetId="744">
        <row r="4">
          <cell r="C4">
            <v>36130</v>
          </cell>
        </row>
      </sheetData>
      <sheetData sheetId="745">
        <row r="4">
          <cell r="C4">
            <v>36130</v>
          </cell>
        </row>
      </sheetData>
      <sheetData sheetId="746">
        <row r="4">
          <cell r="C4">
            <v>36130</v>
          </cell>
        </row>
      </sheetData>
      <sheetData sheetId="747">
        <row r="4">
          <cell r="C4">
            <v>36130</v>
          </cell>
        </row>
      </sheetData>
      <sheetData sheetId="748">
        <row r="4">
          <cell r="C4">
            <v>36130</v>
          </cell>
        </row>
      </sheetData>
      <sheetData sheetId="749">
        <row r="4">
          <cell r="C4">
            <v>36130</v>
          </cell>
        </row>
      </sheetData>
      <sheetData sheetId="750">
        <row r="4">
          <cell r="C4">
            <v>36130</v>
          </cell>
        </row>
      </sheetData>
      <sheetData sheetId="751">
        <row r="4">
          <cell r="C4">
            <v>36130</v>
          </cell>
        </row>
      </sheetData>
      <sheetData sheetId="752">
        <row r="4">
          <cell r="C4">
            <v>36130</v>
          </cell>
        </row>
      </sheetData>
      <sheetData sheetId="753">
        <row r="4">
          <cell r="C4">
            <v>36130</v>
          </cell>
        </row>
      </sheetData>
      <sheetData sheetId="754">
        <row r="4">
          <cell r="C4">
            <v>36130</v>
          </cell>
        </row>
      </sheetData>
      <sheetData sheetId="755">
        <row r="4">
          <cell r="C4">
            <v>36130</v>
          </cell>
        </row>
      </sheetData>
      <sheetData sheetId="756">
        <row r="4">
          <cell r="C4">
            <v>36130</v>
          </cell>
        </row>
      </sheetData>
      <sheetData sheetId="757">
        <row r="4">
          <cell r="C4">
            <v>36130</v>
          </cell>
        </row>
      </sheetData>
      <sheetData sheetId="758">
        <row r="4">
          <cell r="C4">
            <v>36130</v>
          </cell>
        </row>
      </sheetData>
      <sheetData sheetId="759">
        <row r="4">
          <cell r="C4">
            <v>36130</v>
          </cell>
        </row>
      </sheetData>
      <sheetData sheetId="760">
        <row r="4">
          <cell r="C4">
            <v>36130</v>
          </cell>
        </row>
      </sheetData>
      <sheetData sheetId="761">
        <row r="4">
          <cell r="C4">
            <v>36130</v>
          </cell>
        </row>
      </sheetData>
      <sheetData sheetId="762">
        <row r="4">
          <cell r="C4">
            <v>36130</v>
          </cell>
        </row>
      </sheetData>
      <sheetData sheetId="763">
        <row r="4">
          <cell r="C4">
            <v>36130</v>
          </cell>
        </row>
      </sheetData>
      <sheetData sheetId="764">
        <row r="4">
          <cell r="C4">
            <v>36130</v>
          </cell>
        </row>
      </sheetData>
      <sheetData sheetId="765">
        <row r="4">
          <cell r="C4">
            <v>36130</v>
          </cell>
        </row>
      </sheetData>
      <sheetData sheetId="766">
        <row r="4">
          <cell r="C4">
            <v>36130</v>
          </cell>
        </row>
      </sheetData>
      <sheetData sheetId="767">
        <row r="4">
          <cell r="C4">
            <v>36130</v>
          </cell>
        </row>
      </sheetData>
      <sheetData sheetId="768">
        <row r="4">
          <cell r="C4">
            <v>36130</v>
          </cell>
        </row>
      </sheetData>
      <sheetData sheetId="769">
        <row r="4">
          <cell r="C4">
            <v>36130</v>
          </cell>
        </row>
      </sheetData>
      <sheetData sheetId="770">
        <row r="4">
          <cell r="C4">
            <v>36130</v>
          </cell>
        </row>
      </sheetData>
      <sheetData sheetId="771">
        <row r="4">
          <cell r="C4">
            <v>36130</v>
          </cell>
        </row>
      </sheetData>
      <sheetData sheetId="772">
        <row r="4">
          <cell r="C4">
            <v>36130</v>
          </cell>
        </row>
      </sheetData>
      <sheetData sheetId="773">
        <row r="4">
          <cell r="C4">
            <v>36130</v>
          </cell>
        </row>
      </sheetData>
      <sheetData sheetId="774">
        <row r="4">
          <cell r="C4">
            <v>36130</v>
          </cell>
        </row>
      </sheetData>
      <sheetData sheetId="775">
        <row r="4">
          <cell r="C4">
            <v>36130</v>
          </cell>
        </row>
      </sheetData>
      <sheetData sheetId="776">
        <row r="4">
          <cell r="C4">
            <v>36130</v>
          </cell>
        </row>
      </sheetData>
      <sheetData sheetId="777">
        <row r="4">
          <cell r="C4">
            <v>36130</v>
          </cell>
        </row>
      </sheetData>
      <sheetData sheetId="778">
        <row r="6">
          <cell r="C6" t="str">
            <v>1</v>
          </cell>
        </row>
      </sheetData>
      <sheetData sheetId="779">
        <row r="6">
          <cell r="C6" t="str">
            <v>1</v>
          </cell>
        </row>
      </sheetData>
      <sheetData sheetId="780">
        <row r="6">
          <cell r="C6" t="str">
            <v>1</v>
          </cell>
        </row>
      </sheetData>
      <sheetData sheetId="781">
        <row r="6">
          <cell r="C6" t="str">
            <v>1</v>
          </cell>
        </row>
      </sheetData>
      <sheetData sheetId="782">
        <row r="6">
          <cell r="C6" t="str">
            <v>1</v>
          </cell>
        </row>
      </sheetData>
      <sheetData sheetId="783">
        <row r="6">
          <cell r="C6" t="str">
            <v>1</v>
          </cell>
        </row>
      </sheetData>
      <sheetData sheetId="784">
        <row r="6">
          <cell r="C6" t="str">
            <v>1</v>
          </cell>
        </row>
      </sheetData>
      <sheetData sheetId="785">
        <row r="6">
          <cell r="C6" t="str">
            <v>1</v>
          </cell>
        </row>
      </sheetData>
      <sheetData sheetId="786">
        <row r="6">
          <cell r="C6" t="str">
            <v>1</v>
          </cell>
        </row>
      </sheetData>
      <sheetData sheetId="787">
        <row r="6">
          <cell r="C6" t="str">
            <v>1</v>
          </cell>
        </row>
      </sheetData>
      <sheetData sheetId="788">
        <row r="6">
          <cell r="C6" t="str">
            <v>1</v>
          </cell>
        </row>
      </sheetData>
      <sheetData sheetId="789">
        <row r="6">
          <cell r="C6" t="str">
            <v>1</v>
          </cell>
        </row>
      </sheetData>
      <sheetData sheetId="790">
        <row r="6">
          <cell r="C6" t="str">
            <v>1</v>
          </cell>
        </row>
      </sheetData>
      <sheetData sheetId="791">
        <row r="6">
          <cell r="C6" t="str">
            <v>1</v>
          </cell>
        </row>
      </sheetData>
      <sheetData sheetId="792">
        <row r="6">
          <cell r="C6" t="str">
            <v>1</v>
          </cell>
        </row>
      </sheetData>
      <sheetData sheetId="793">
        <row r="6">
          <cell r="C6" t="str">
            <v>1</v>
          </cell>
        </row>
      </sheetData>
      <sheetData sheetId="794">
        <row r="6">
          <cell r="C6" t="str">
            <v>1</v>
          </cell>
        </row>
      </sheetData>
      <sheetData sheetId="795">
        <row r="6">
          <cell r="C6" t="str">
            <v>1</v>
          </cell>
        </row>
      </sheetData>
      <sheetData sheetId="796">
        <row r="6">
          <cell r="C6" t="str">
            <v>1</v>
          </cell>
        </row>
      </sheetData>
      <sheetData sheetId="797">
        <row r="6">
          <cell r="C6" t="str">
            <v>1</v>
          </cell>
        </row>
      </sheetData>
      <sheetData sheetId="798">
        <row r="6">
          <cell r="C6" t="str">
            <v>1</v>
          </cell>
        </row>
      </sheetData>
      <sheetData sheetId="799">
        <row r="6">
          <cell r="C6" t="str">
            <v>1</v>
          </cell>
        </row>
      </sheetData>
      <sheetData sheetId="800">
        <row r="4">
          <cell r="C4">
            <v>36130</v>
          </cell>
        </row>
      </sheetData>
      <sheetData sheetId="801">
        <row r="4">
          <cell r="C4">
            <v>36130</v>
          </cell>
        </row>
      </sheetData>
      <sheetData sheetId="802">
        <row r="4">
          <cell r="C4">
            <v>36130</v>
          </cell>
        </row>
      </sheetData>
      <sheetData sheetId="803">
        <row r="4">
          <cell r="C4">
            <v>36130</v>
          </cell>
        </row>
      </sheetData>
      <sheetData sheetId="804">
        <row r="4">
          <cell r="C4">
            <v>36130</v>
          </cell>
        </row>
      </sheetData>
      <sheetData sheetId="805">
        <row r="4">
          <cell r="C4">
            <v>36130</v>
          </cell>
        </row>
      </sheetData>
      <sheetData sheetId="806">
        <row r="4">
          <cell r="C4">
            <v>36130</v>
          </cell>
        </row>
      </sheetData>
      <sheetData sheetId="807">
        <row r="4">
          <cell r="C4">
            <v>36130</v>
          </cell>
        </row>
      </sheetData>
      <sheetData sheetId="808">
        <row r="4">
          <cell r="C4">
            <v>36130</v>
          </cell>
        </row>
      </sheetData>
      <sheetData sheetId="809">
        <row r="4">
          <cell r="C4">
            <v>36130</v>
          </cell>
        </row>
      </sheetData>
      <sheetData sheetId="810">
        <row r="4">
          <cell r="C4">
            <v>36130</v>
          </cell>
        </row>
      </sheetData>
      <sheetData sheetId="811">
        <row r="4">
          <cell r="C4">
            <v>36130</v>
          </cell>
        </row>
      </sheetData>
      <sheetData sheetId="812">
        <row r="4">
          <cell r="C4">
            <v>36130</v>
          </cell>
        </row>
      </sheetData>
      <sheetData sheetId="813">
        <row r="4">
          <cell r="C4">
            <v>36130</v>
          </cell>
        </row>
      </sheetData>
      <sheetData sheetId="814">
        <row r="4">
          <cell r="C4">
            <v>36130</v>
          </cell>
        </row>
      </sheetData>
      <sheetData sheetId="815">
        <row r="4">
          <cell r="C4">
            <v>36130</v>
          </cell>
        </row>
      </sheetData>
      <sheetData sheetId="816">
        <row r="4">
          <cell r="C4">
            <v>36130</v>
          </cell>
        </row>
      </sheetData>
      <sheetData sheetId="817">
        <row r="4">
          <cell r="C4">
            <v>36130</v>
          </cell>
        </row>
      </sheetData>
      <sheetData sheetId="818">
        <row r="4">
          <cell r="C4">
            <v>36130</v>
          </cell>
        </row>
      </sheetData>
      <sheetData sheetId="819">
        <row r="4">
          <cell r="C4">
            <v>36130</v>
          </cell>
        </row>
      </sheetData>
      <sheetData sheetId="820">
        <row r="4">
          <cell r="C4">
            <v>36130</v>
          </cell>
        </row>
      </sheetData>
      <sheetData sheetId="821">
        <row r="4">
          <cell r="C4">
            <v>36130</v>
          </cell>
        </row>
      </sheetData>
      <sheetData sheetId="822">
        <row r="4">
          <cell r="C4">
            <v>36130</v>
          </cell>
        </row>
      </sheetData>
      <sheetData sheetId="823">
        <row r="4">
          <cell r="C4">
            <v>36130</v>
          </cell>
        </row>
      </sheetData>
      <sheetData sheetId="824">
        <row r="4">
          <cell r="C4">
            <v>36130</v>
          </cell>
        </row>
      </sheetData>
      <sheetData sheetId="825">
        <row r="4">
          <cell r="C4">
            <v>36130</v>
          </cell>
        </row>
      </sheetData>
      <sheetData sheetId="826">
        <row r="4">
          <cell r="C4">
            <v>36130</v>
          </cell>
        </row>
      </sheetData>
      <sheetData sheetId="827">
        <row r="4">
          <cell r="C4">
            <v>36130</v>
          </cell>
        </row>
      </sheetData>
      <sheetData sheetId="828">
        <row r="4">
          <cell r="C4">
            <v>36130</v>
          </cell>
        </row>
      </sheetData>
      <sheetData sheetId="829">
        <row r="4">
          <cell r="C4">
            <v>36130</v>
          </cell>
        </row>
      </sheetData>
      <sheetData sheetId="830">
        <row r="4">
          <cell r="C4">
            <v>36130</v>
          </cell>
        </row>
      </sheetData>
      <sheetData sheetId="831">
        <row r="4">
          <cell r="C4">
            <v>36130</v>
          </cell>
        </row>
      </sheetData>
      <sheetData sheetId="832">
        <row r="4">
          <cell r="C4">
            <v>36130</v>
          </cell>
        </row>
      </sheetData>
      <sheetData sheetId="833">
        <row r="4">
          <cell r="C4">
            <v>36130</v>
          </cell>
        </row>
      </sheetData>
      <sheetData sheetId="834">
        <row r="4">
          <cell r="C4">
            <v>36130</v>
          </cell>
        </row>
      </sheetData>
      <sheetData sheetId="835">
        <row r="4">
          <cell r="C4">
            <v>36130</v>
          </cell>
        </row>
      </sheetData>
      <sheetData sheetId="836">
        <row r="4">
          <cell r="C4">
            <v>36130</v>
          </cell>
        </row>
      </sheetData>
      <sheetData sheetId="837">
        <row r="4">
          <cell r="C4">
            <v>36130</v>
          </cell>
        </row>
      </sheetData>
      <sheetData sheetId="838">
        <row r="4">
          <cell r="C4">
            <v>36130</v>
          </cell>
        </row>
      </sheetData>
      <sheetData sheetId="839">
        <row r="4">
          <cell r="C4">
            <v>36130</v>
          </cell>
        </row>
      </sheetData>
      <sheetData sheetId="840">
        <row r="4">
          <cell r="C4">
            <v>36130</v>
          </cell>
        </row>
      </sheetData>
      <sheetData sheetId="841">
        <row r="4">
          <cell r="C4">
            <v>36130</v>
          </cell>
        </row>
      </sheetData>
      <sheetData sheetId="842">
        <row r="4">
          <cell r="C4">
            <v>36130</v>
          </cell>
        </row>
      </sheetData>
      <sheetData sheetId="843">
        <row r="4">
          <cell r="C4">
            <v>36130</v>
          </cell>
        </row>
      </sheetData>
      <sheetData sheetId="844">
        <row r="4">
          <cell r="C4">
            <v>36130</v>
          </cell>
        </row>
      </sheetData>
      <sheetData sheetId="845">
        <row r="4">
          <cell r="C4">
            <v>36130</v>
          </cell>
        </row>
      </sheetData>
      <sheetData sheetId="846">
        <row r="4">
          <cell r="C4">
            <v>36130</v>
          </cell>
        </row>
      </sheetData>
      <sheetData sheetId="847">
        <row r="4">
          <cell r="C4">
            <v>36130</v>
          </cell>
        </row>
      </sheetData>
      <sheetData sheetId="848">
        <row r="4">
          <cell r="C4">
            <v>36130</v>
          </cell>
        </row>
      </sheetData>
      <sheetData sheetId="849">
        <row r="4">
          <cell r="C4">
            <v>36130</v>
          </cell>
        </row>
      </sheetData>
      <sheetData sheetId="850">
        <row r="4">
          <cell r="C4">
            <v>36130</v>
          </cell>
        </row>
      </sheetData>
      <sheetData sheetId="851">
        <row r="4">
          <cell r="C4">
            <v>36130</v>
          </cell>
        </row>
      </sheetData>
      <sheetData sheetId="852">
        <row r="4">
          <cell r="C4">
            <v>36130</v>
          </cell>
        </row>
      </sheetData>
      <sheetData sheetId="853">
        <row r="4">
          <cell r="C4">
            <v>36130</v>
          </cell>
        </row>
      </sheetData>
      <sheetData sheetId="854">
        <row r="4">
          <cell r="C4">
            <v>36130</v>
          </cell>
        </row>
      </sheetData>
      <sheetData sheetId="855">
        <row r="4">
          <cell r="C4">
            <v>36130</v>
          </cell>
        </row>
      </sheetData>
      <sheetData sheetId="856">
        <row r="4">
          <cell r="C4">
            <v>36130</v>
          </cell>
        </row>
      </sheetData>
      <sheetData sheetId="857">
        <row r="4">
          <cell r="C4">
            <v>36130</v>
          </cell>
        </row>
      </sheetData>
      <sheetData sheetId="858">
        <row r="4">
          <cell r="C4">
            <v>36130</v>
          </cell>
        </row>
      </sheetData>
      <sheetData sheetId="859">
        <row r="4">
          <cell r="C4">
            <v>36130</v>
          </cell>
        </row>
      </sheetData>
      <sheetData sheetId="860">
        <row r="4">
          <cell r="C4">
            <v>36130</v>
          </cell>
        </row>
      </sheetData>
      <sheetData sheetId="861">
        <row r="4">
          <cell r="C4">
            <v>36130</v>
          </cell>
        </row>
      </sheetData>
      <sheetData sheetId="862">
        <row r="4">
          <cell r="C4">
            <v>36130</v>
          </cell>
        </row>
      </sheetData>
      <sheetData sheetId="863">
        <row r="4">
          <cell r="C4">
            <v>36130</v>
          </cell>
        </row>
      </sheetData>
      <sheetData sheetId="864">
        <row r="4">
          <cell r="C4">
            <v>36130</v>
          </cell>
        </row>
      </sheetData>
      <sheetData sheetId="865">
        <row r="4">
          <cell r="C4">
            <v>36130</v>
          </cell>
        </row>
      </sheetData>
      <sheetData sheetId="866">
        <row r="4">
          <cell r="C4">
            <v>36130</v>
          </cell>
        </row>
      </sheetData>
      <sheetData sheetId="867">
        <row r="4">
          <cell r="C4">
            <v>36130</v>
          </cell>
        </row>
      </sheetData>
      <sheetData sheetId="868">
        <row r="4">
          <cell r="C4">
            <v>36130</v>
          </cell>
        </row>
      </sheetData>
      <sheetData sheetId="869">
        <row r="4">
          <cell r="C4">
            <v>36130</v>
          </cell>
        </row>
      </sheetData>
      <sheetData sheetId="870">
        <row r="4">
          <cell r="C4">
            <v>36130</v>
          </cell>
        </row>
      </sheetData>
      <sheetData sheetId="871">
        <row r="4">
          <cell r="C4">
            <v>36130</v>
          </cell>
        </row>
      </sheetData>
      <sheetData sheetId="872">
        <row r="4">
          <cell r="C4">
            <v>36130</v>
          </cell>
        </row>
      </sheetData>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row r="4">
          <cell r="C4">
            <v>36130</v>
          </cell>
        </row>
      </sheetData>
      <sheetData sheetId="911">
        <row r="4">
          <cell r="C4">
            <v>36130</v>
          </cell>
        </row>
      </sheetData>
      <sheetData sheetId="912">
        <row r="4">
          <cell r="C4">
            <v>36130</v>
          </cell>
        </row>
      </sheetData>
      <sheetData sheetId="913">
        <row r="4">
          <cell r="C4">
            <v>36130</v>
          </cell>
        </row>
      </sheetData>
      <sheetData sheetId="914">
        <row r="4">
          <cell r="C4">
            <v>36130</v>
          </cell>
        </row>
      </sheetData>
      <sheetData sheetId="915">
        <row r="4">
          <cell r="C4">
            <v>36130</v>
          </cell>
        </row>
      </sheetData>
      <sheetData sheetId="916">
        <row r="4">
          <cell r="C4">
            <v>36130</v>
          </cell>
        </row>
      </sheetData>
      <sheetData sheetId="917">
        <row r="4">
          <cell r="C4">
            <v>36130</v>
          </cell>
        </row>
      </sheetData>
      <sheetData sheetId="918">
        <row r="4">
          <cell r="C4">
            <v>36130</v>
          </cell>
        </row>
      </sheetData>
      <sheetData sheetId="919">
        <row r="4">
          <cell r="C4">
            <v>36130</v>
          </cell>
        </row>
      </sheetData>
      <sheetData sheetId="920">
        <row r="4">
          <cell r="C4">
            <v>36130</v>
          </cell>
        </row>
      </sheetData>
      <sheetData sheetId="921">
        <row r="4">
          <cell r="C4">
            <v>36130</v>
          </cell>
        </row>
      </sheetData>
      <sheetData sheetId="922">
        <row r="4">
          <cell r="C4">
            <v>36130</v>
          </cell>
        </row>
      </sheetData>
      <sheetData sheetId="923">
        <row r="4">
          <cell r="C4">
            <v>36130</v>
          </cell>
        </row>
      </sheetData>
      <sheetData sheetId="924">
        <row r="4">
          <cell r="C4">
            <v>36130</v>
          </cell>
        </row>
      </sheetData>
      <sheetData sheetId="925">
        <row r="4">
          <cell r="C4">
            <v>36130</v>
          </cell>
        </row>
      </sheetData>
      <sheetData sheetId="926">
        <row r="4">
          <cell r="C4">
            <v>36130</v>
          </cell>
        </row>
      </sheetData>
      <sheetData sheetId="927">
        <row r="4">
          <cell r="C4">
            <v>36130</v>
          </cell>
        </row>
      </sheetData>
      <sheetData sheetId="928">
        <row r="4">
          <cell r="C4">
            <v>36130</v>
          </cell>
        </row>
      </sheetData>
      <sheetData sheetId="929">
        <row r="4">
          <cell r="C4">
            <v>36130</v>
          </cell>
        </row>
      </sheetData>
      <sheetData sheetId="930">
        <row r="4">
          <cell r="C4">
            <v>36130</v>
          </cell>
        </row>
      </sheetData>
      <sheetData sheetId="931">
        <row r="4">
          <cell r="C4">
            <v>36130</v>
          </cell>
        </row>
      </sheetData>
      <sheetData sheetId="932">
        <row r="4">
          <cell r="C4">
            <v>36130</v>
          </cell>
        </row>
      </sheetData>
      <sheetData sheetId="933">
        <row r="4">
          <cell r="C4">
            <v>36130</v>
          </cell>
        </row>
      </sheetData>
      <sheetData sheetId="934">
        <row r="4">
          <cell r="C4">
            <v>36130</v>
          </cell>
        </row>
      </sheetData>
      <sheetData sheetId="935">
        <row r="4">
          <cell r="C4">
            <v>36130</v>
          </cell>
        </row>
      </sheetData>
      <sheetData sheetId="936">
        <row r="4">
          <cell r="C4">
            <v>36130</v>
          </cell>
        </row>
      </sheetData>
      <sheetData sheetId="937">
        <row r="4">
          <cell r="C4">
            <v>36130</v>
          </cell>
        </row>
      </sheetData>
      <sheetData sheetId="938">
        <row r="4">
          <cell r="C4">
            <v>36130</v>
          </cell>
        </row>
      </sheetData>
      <sheetData sheetId="939">
        <row r="4">
          <cell r="C4">
            <v>36130</v>
          </cell>
        </row>
      </sheetData>
      <sheetData sheetId="940">
        <row r="4">
          <cell r="C4">
            <v>36130</v>
          </cell>
        </row>
      </sheetData>
      <sheetData sheetId="941">
        <row r="4">
          <cell r="C4">
            <v>36130</v>
          </cell>
        </row>
      </sheetData>
      <sheetData sheetId="942">
        <row r="4">
          <cell r="C4">
            <v>36130</v>
          </cell>
        </row>
      </sheetData>
      <sheetData sheetId="943">
        <row r="4">
          <cell r="C4">
            <v>36130</v>
          </cell>
        </row>
      </sheetData>
      <sheetData sheetId="944">
        <row r="4">
          <cell r="C4">
            <v>36130</v>
          </cell>
        </row>
      </sheetData>
      <sheetData sheetId="945">
        <row r="4">
          <cell r="C4">
            <v>36130</v>
          </cell>
        </row>
      </sheetData>
      <sheetData sheetId="946">
        <row r="4">
          <cell r="C4">
            <v>36130</v>
          </cell>
        </row>
      </sheetData>
      <sheetData sheetId="947">
        <row r="4">
          <cell r="C4">
            <v>36130</v>
          </cell>
        </row>
      </sheetData>
      <sheetData sheetId="948">
        <row r="4">
          <cell r="C4">
            <v>36130</v>
          </cell>
        </row>
      </sheetData>
      <sheetData sheetId="949">
        <row r="4">
          <cell r="C4">
            <v>36130</v>
          </cell>
        </row>
      </sheetData>
      <sheetData sheetId="950">
        <row r="4">
          <cell r="C4">
            <v>36130</v>
          </cell>
        </row>
      </sheetData>
      <sheetData sheetId="951">
        <row r="4">
          <cell r="C4">
            <v>36130</v>
          </cell>
        </row>
      </sheetData>
      <sheetData sheetId="952">
        <row r="4">
          <cell r="C4">
            <v>36130</v>
          </cell>
        </row>
      </sheetData>
      <sheetData sheetId="953">
        <row r="4">
          <cell r="C4">
            <v>36130</v>
          </cell>
        </row>
      </sheetData>
      <sheetData sheetId="954">
        <row r="4">
          <cell r="C4">
            <v>36130</v>
          </cell>
        </row>
      </sheetData>
      <sheetData sheetId="955">
        <row r="4">
          <cell r="C4">
            <v>36130</v>
          </cell>
        </row>
      </sheetData>
      <sheetData sheetId="956">
        <row r="4">
          <cell r="C4">
            <v>36130</v>
          </cell>
        </row>
      </sheetData>
      <sheetData sheetId="957">
        <row r="4">
          <cell r="C4">
            <v>36130</v>
          </cell>
        </row>
      </sheetData>
      <sheetData sheetId="958">
        <row r="4">
          <cell r="C4">
            <v>36130</v>
          </cell>
        </row>
      </sheetData>
      <sheetData sheetId="959">
        <row r="4">
          <cell r="C4">
            <v>36130</v>
          </cell>
        </row>
      </sheetData>
      <sheetData sheetId="960">
        <row r="4">
          <cell r="C4">
            <v>36130</v>
          </cell>
        </row>
      </sheetData>
      <sheetData sheetId="961">
        <row r="4">
          <cell r="C4">
            <v>36130</v>
          </cell>
        </row>
      </sheetData>
      <sheetData sheetId="962">
        <row r="4">
          <cell r="C4">
            <v>36130</v>
          </cell>
        </row>
      </sheetData>
      <sheetData sheetId="963">
        <row r="4">
          <cell r="C4">
            <v>36130</v>
          </cell>
        </row>
      </sheetData>
      <sheetData sheetId="964">
        <row r="4">
          <cell r="C4">
            <v>36130</v>
          </cell>
        </row>
      </sheetData>
      <sheetData sheetId="965">
        <row r="4">
          <cell r="C4">
            <v>36130</v>
          </cell>
        </row>
      </sheetData>
      <sheetData sheetId="966">
        <row r="4">
          <cell r="C4">
            <v>36130</v>
          </cell>
        </row>
      </sheetData>
      <sheetData sheetId="967">
        <row r="4">
          <cell r="C4">
            <v>36130</v>
          </cell>
        </row>
      </sheetData>
      <sheetData sheetId="968">
        <row r="4">
          <cell r="C4">
            <v>36130</v>
          </cell>
        </row>
      </sheetData>
      <sheetData sheetId="969">
        <row r="4">
          <cell r="C4">
            <v>36130</v>
          </cell>
        </row>
      </sheetData>
      <sheetData sheetId="970">
        <row r="4">
          <cell r="C4">
            <v>36130</v>
          </cell>
        </row>
      </sheetData>
      <sheetData sheetId="971">
        <row r="4">
          <cell r="C4">
            <v>36130</v>
          </cell>
        </row>
      </sheetData>
      <sheetData sheetId="972">
        <row r="4">
          <cell r="C4">
            <v>36130</v>
          </cell>
        </row>
      </sheetData>
      <sheetData sheetId="973">
        <row r="4">
          <cell r="C4">
            <v>36130</v>
          </cell>
        </row>
      </sheetData>
      <sheetData sheetId="974">
        <row r="4">
          <cell r="C4">
            <v>36130</v>
          </cell>
        </row>
      </sheetData>
      <sheetData sheetId="975">
        <row r="4">
          <cell r="C4">
            <v>36130</v>
          </cell>
        </row>
      </sheetData>
      <sheetData sheetId="976">
        <row r="4">
          <cell r="C4">
            <v>36130</v>
          </cell>
        </row>
      </sheetData>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row r="4">
          <cell r="C4">
            <v>36130</v>
          </cell>
        </row>
      </sheetData>
      <sheetData sheetId="1015">
        <row r="4">
          <cell r="C4">
            <v>36130</v>
          </cell>
        </row>
      </sheetData>
      <sheetData sheetId="1016">
        <row r="4">
          <cell r="C4">
            <v>36130</v>
          </cell>
        </row>
      </sheetData>
      <sheetData sheetId="1017">
        <row r="4">
          <cell r="C4">
            <v>36130</v>
          </cell>
        </row>
      </sheetData>
      <sheetData sheetId="1018">
        <row r="4">
          <cell r="C4">
            <v>36130</v>
          </cell>
        </row>
      </sheetData>
      <sheetData sheetId="1019">
        <row r="4">
          <cell r="C4">
            <v>36130</v>
          </cell>
        </row>
      </sheetData>
      <sheetData sheetId="1020">
        <row r="4">
          <cell r="C4">
            <v>36130</v>
          </cell>
        </row>
      </sheetData>
      <sheetData sheetId="1021">
        <row r="4">
          <cell r="C4">
            <v>36130</v>
          </cell>
        </row>
      </sheetData>
      <sheetData sheetId="1022">
        <row r="4">
          <cell r="C4">
            <v>36130</v>
          </cell>
        </row>
      </sheetData>
      <sheetData sheetId="1023">
        <row r="4">
          <cell r="C4">
            <v>36130</v>
          </cell>
        </row>
      </sheetData>
      <sheetData sheetId="1024">
        <row r="4">
          <cell r="C4">
            <v>36130</v>
          </cell>
        </row>
      </sheetData>
      <sheetData sheetId="1025">
        <row r="4">
          <cell r="C4">
            <v>36130</v>
          </cell>
        </row>
      </sheetData>
      <sheetData sheetId="1026">
        <row r="4">
          <cell r="C4">
            <v>36130</v>
          </cell>
        </row>
      </sheetData>
      <sheetData sheetId="1027">
        <row r="4">
          <cell r="C4">
            <v>36130</v>
          </cell>
        </row>
      </sheetData>
      <sheetData sheetId="1028">
        <row r="4">
          <cell r="C4">
            <v>36130</v>
          </cell>
        </row>
      </sheetData>
      <sheetData sheetId="1029">
        <row r="4">
          <cell r="C4">
            <v>36130</v>
          </cell>
        </row>
      </sheetData>
      <sheetData sheetId="1030">
        <row r="4">
          <cell r="C4">
            <v>36130</v>
          </cell>
        </row>
      </sheetData>
      <sheetData sheetId="1031">
        <row r="4">
          <cell r="C4">
            <v>36130</v>
          </cell>
        </row>
      </sheetData>
      <sheetData sheetId="1032">
        <row r="4">
          <cell r="C4">
            <v>36130</v>
          </cell>
        </row>
      </sheetData>
      <sheetData sheetId="1033">
        <row r="4">
          <cell r="C4">
            <v>36130</v>
          </cell>
        </row>
      </sheetData>
      <sheetData sheetId="1034">
        <row r="4">
          <cell r="C4">
            <v>36130</v>
          </cell>
        </row>
      </sheetData>
      <sheetData sheetId="1035">
        <row r="4">
          <cell r="C4">
            <v>36130</v>
          </cell>
        </row>
      </sheetData>
      <sheetData sheetId="1036">
        <row r="4">
          <cell r="C4">
            <v>36130</v>
          </cell>
        </row>
      </sheetData>
      <sheetData sheetId="1037">
        <row r="4">
          <cell r="C4">
            <v>36130</v>
          </cell>
        </row>
      </sheetData>
      <sheetData sheetId="1038">
        <row r="4">
          <cell r="C4">
            <v>36130</v>
          </cell>
        </row>
      </sheetData>
      <sheetData sheetId="1039">
        <row r="4">
          <cell r="C4">
            <v>36130</v>
          </cell>
        </row>
      </sheetData>
      <sheetData sheetId="1040">
        <row r="4">
          <cell r="C4">
            <v>36130</v>
          </cell>
        </row>
      </sheetData>
      <sheetData sheetId="1041">
        <row r="4">
          <cell r="C4">
            <v>36130</v>
          </cell>
        </row>
      </sheetData>
      <sheetData sheetId="1042">
        <row r="4">
          <cell r="C4">
            <v>36130</v>
          </cell>
        </row>
      </sheetData>
      <sheetData sheetId="1043">
        <row r="4">
          <cell r="C4">
            <v>36130</v>
          </cell>
        </row>
      </sheetData>
      <sheetData sheetId="1044">
        <row r="4">
          <cell r="C4">
            <v>36130</v>
          </cell>
        </row>
      </sheetData>
      <sheetData sheetId="1045">
        <row r="4">
          <cell r="C4">
            <v>36130</v>
          </cell>
        </row>
      </sheetData>
      <sheetData sheetId="1046">
        <row r="4">
          <cell r="C4">
            <v>36130</v>
          </cell>
        </row>
      </sheetData>
      <sheetData sheetId="1047">
        <row r="4">
          <cell r="C4">
            <v>36130</v>
          </cell>
        </row>
      </sheetData>
      <sheetData sheetId="1048">
        <row r="4">
          <cell r="C4">
            <v>36130</v>
          </cell>
        </row>
      </sheetData>
      <sheetData sheetId="1049">
        <row r="4">
          <cell r="C4">
            <v>36130</v>
          </cell>
        </row>
      </sheetData>
      <sheetData sheetId="1050">
        <row r="4">
          <cell r="C4">
            <v>36130</v>
          </cell>
        </row>
      </sheetData>
      <sheetData sheetId="1051">
        <row r="4">
          <cell r="C4">
            <v>36130</v>
          </cell>
        </row>
      </sheetData>
      <sheetData sheetId="1052">
        <row r="4">
          <cell r="C4">
            <v>36130</v>
          </cell>
        </row>
      </sheetData>
      <sheetData sheetId="1053">
        <row r="4">
          <cell r="C4">
            <v>36130</v>
          </cell>
        </row>
      </sheetData>
      <sheetData sheetId="1054">
        <row r="4">
          <cell r="C4">
            <v>36130</v>
          </cell>
        </row>
      </sheetData>
      <sheetData sheetId="1055">
        <row r="4">
          <cell r="C4">
            <v>36130</v>
          </cell>
        </row>
      </sheetData>
      <sheetData sheetId="1056">
        <row r="4">
          <cell r="C4">
            <v>36130</v>
          </cell>
        </row>
      </sheetData>
      <sheetData sheetId="1057">
        <row r="4">
          <cell r="C4">
            <v>36130</v>
          </cell>
        </row>
      </sheetData>
      <sheetData sheetId="1058">
        <row r="4">
          <cell r="C4">
            <v>36130</v>
          </cell>
        </row>
      </sheetData>
      <sheetData sheetId="1059">
        <row r="4">
          <cell r="C4">
            <v>36130</v>
          </cell>
        </row>
      </sheetData>
      <sheetData sheetId="1060">
        <row r="4">
          <cell r="C4">
            <v>36130</v>
          </cell>
        </row>
      </sheetData>
      <sheetData sheetId="1061">
        <row r="4">
          <cell r="C4">
            <v>36130</v>
          </cell>
        </row>
      </sheetData>
      <sheetData sheetId="1062">
        <row r="4">
          <cell r="C4">
            <v>36130</v>
          </cell>
        </row>
      </sheetData>
      <sheetData sheetId="1063">
        <row r="4">
          <cell r="C4">
            <v>36130</v>
          </cell>
        </row>
      </sheetData>
      <sheetData sheetId="1064">
        <row r="4">
          <cell r="C4">
            <v>36130</v>
          </cell>
        </row>
      </sheetData>
      <sheetData sheetId="1065">
        <row r="4">
          <cell r="C4">
            <v>36130</v>
          </cell>
        </row>
      </sheetData>
      <sheetData sheetId="1066">
        <row r="4">
          <cell r="C4">
            <v>36130</v>
          </cell>
        </row>
      </sheetData>
      <sheetData sheetId="1067">
        <row r="4">
          <cell r="C4">
            <v>36130</v>
          </cell>
        </row>
      </sheetData>
      <sheetData sheetId="1068">
        <row r="4">
          <cell r="C4">
            <v>36130</v>
          </cell>
        </row>
      </sheetData>
      <sheetData sheetId="1069">
        <row r="4">
          <cell r="C4">
            <v>36130</v>
          </cell>
        </row>
      </sheetData>
      <sheetData sheetId="1070">
        <row r="4">
          <cell r="C4">
            <v>36130</v>
          </cell>
        </row>
      </sheetData>
      <sheetData sheetId="1071">
        <row r="4">
          <cell r="C4">
            <v>36130</v>
          </cell>
        </row>
      </sheetData>
      <sheetData sheetId="1072">
        <row r="4">
          <cell r="C4">
            <v>36130</v>
          </cell>
        </row>
      </sheetData>
      <sheetData sheetId="1073">
        <row r="4">
          <cell r="C4">
            <v>36130</v>
          </cell>
        </row>
      </sheetData>
      <sheetData sheetId="1074">
        <row r="4">
          <cell r="C4">
            <v>36130</v>
          </cell>
        </row>
      </sheetData>
      <sheetData sheetId="1075">
        <row r="6">
          <cell r="C6" t="str">
            <v>1</v>
          </cell>
        </row>
      </sheetData>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row r="4">
          <cell r="C4">
            <v>36130</v>
          </cell>
        </row>
      </sheetData>
      <sheetData sheetId="1115">
        <row r="4">
          <cell r="C4">
            <v>36130</v>
          </cell>
        </row>
      </sheetData>
      <sheetData sheetId="1116">
        <row r="4">
          <cell r="C4">
            <v>36130</v>
          </cell>
        </row>
      </sheetData>
      <sheetData sheetId="1117">
        <row r="4">
          <cell r="C4">
            <v>36130</v>
          </cell>
        </row>
      </sheetData>
      <sheetData sheetId="1118">
        <row r="4">
          <cell r="C4">
            <v>36130</v>
          </cell>
        </row>
      </sheetData>
      <sheetData sheetId="1119">
        <row r="4">
          <cell r="C4">
            <v>36130</v>
          </cell>
        </row>
      </sheetData>
      <sheetData sheetId="1120">
        <row r="4">
          <cell r="C4">
            <v>36130</v>
          </cell>
        </row>
      </sheetData>
      <sheetData sheetId="1121">
        <row r="4">
          <cell r="C4">
            <v>36130</v>
          </cell>
        </row>
      </sheetData>
      <sheetData sheetId="1122">
        <row r="4">
          <cell r="C4">
            <v>36130</v>
          </cell>
        </row>
      </sheetData>
      <sheetData sheetId="1123">
        <row r="4">
          <cell r="C4">
            <v>36130</v>
          </cell>
        </row>
      </sheetData>
      <sheetData sheetId="1124">
        <row r="4">
          <cell r="C4">
            <v>36130</v>
          </cell>
        </row>
      </sheetData>
      <sheetData sheetId="1125">
        <row r="4">
          <cell r="C4">
            <v>36130</v>
          </cell>
        </row>
      </sheetData>
      <sheetData sheetId="1126">
        <row r="4">
          <cell r="C4">
            <v>36130</v>
          </cell>
        </row>
      </sheetData>
      <sheetData sheetId="1127">
        <row r="4">
          <cell r="C4">
            <v>36130</v>
          </cell>
        </row>
      </sheetData>
      <sheetData sheetId="1128">
        <row r="4">
          <cell r="C4">
            <v>36130</v>
          </cell>
        </row>
      </sheetData>
      <sheetData sheetId="1129">
        <row r="4">
          <cell r="C4">
            <v>36130</v>
          </cell>
        </row>
      </sheetData>
      <sheetData sheetId="1130">
        <row r="4">
          <cell r="C4">
            <v>36130</v>
          </cell>
        </row>
      </sheetData>
      <sheetData sheetId="1131">
        <row r="4">
          <cell r="C4">
            <v>36130</v>
          </cell>
        </row>
      </sheetData>
      <sheetData sheetId="1132">
        <row r="4">
          <cell r="C4">
            <v>36130</v>
          </cell>
        </row>
      </sheetData>
      <sheetData sheetId="1133">
        <row r="4">
          <cell r="C4">
            <v>36130</v>
          </cell>
        </row>
      </sheetData>
      <sheetData sheetId="1134">
        <row r="4">
          <cell r="C4">
            <v>36130</v>
          </cell>
        </row>
      </sheetData>
      <sheetData sheetId="1135">
        <row r="4">
          <cell r="C4">
            <v>36130</v>
          </cell>
        </row>
      </sheetData>
      <sheetData sheetId="1136">
        <row r="4">
          <cell r="C4">
            <v>36130</v>
          </cell>
        </row>
      </sheetData>
      <sheetData sheetId="1137">
        <row r="4">
          <cell r="C4">
            <v>36130</v>
          </cell>
        </row>
      </sheetData>
      <sheetData sheetId="1138">
        <row r="4">
          <cell r="C4">
            <v>36130</v>
          </cell>
        </row>
      </sheetData>
      <sheetData sheetId="1139">
        <row r="4">
          <cell r="C4">
            <v>36130</v>
          </cell>
        </row>
      </sheetData>
      <sheetData sheetId="1140">
        <row r="4">
          <cell r="C4">
            <v>36130</v>
          </cell>
        </row>
      </sheetData>
      <sheetData sheetId="1141">
        <row r="4">
          <cell r="C4">
            <v>36130</v>
          </cell>
        </row>
      </sheetData>
      <sheetData sheetId="1142">
        <row r="4">
          <cell r="C4">
            <v>36130</v>
          </cell>
        </row>
      </sheetData>
      <sheetData sheetId="1143">
        <row r="4">
          <cell r="C4">
            <v>36130</v>
          </cell>
        </row>
      </sheetData>
      <sheetData sheetId="1144">
        <row r="4">
          <cell r="C4">
            <v>36130</v>
          </cell>
        </row>
      </sheetData>
      <sheetData sheetId="1145">
        <row r="4">
          <cell r="C4">
            <v>36130</v>
          </cell>
        </row>
      </sheetData>
      <sheetData sheetId="1146">
        <row r="4">
          <cell r="C4">
            <v>36130</v>
          </cell>
        </row>
      </sheetData>
      <sheetData sheetId="1147">
        <row r="4">
          <cell r="C4">
            <v>36130</v>
          </cell>
        </row>
      </sheetData>
      <sheetData sheetId="1148">
        <row r="4">
          <cell r="C4">
            <v>36130</v>
          </cell>
        </row>
      </sheetData>
      <sheetData sheetId="1149">
        <row r="4">
          <cell r="C4">
            <v>36130</v>
          </cell>
        </row>
      </sheetData>
      <sheetData sheetId="1150">
        <row r="4">
          <cell r="C4">
            <v>36130</v>
          </cell>
        </row>
      </sheetData>
      <sheetData sheetId="1151">
        <row r="4">
          <cell r="C4">
            <v>36130</v>
          </cell>
        </row>
      </sheetData>
      <sheetData sheetId="1152">
        <row r="4">
          <cell r="C4">
            <v>36130</v>
          </cell>
        </row>
      </sheetData>
      <sheetData sheetId="1153">
        <row r="4">
          <cell r="C4">
            <v>36130</v>
          </cell>
        </row>
      </sheetData>
      <sheetData sheetId="1154">
        <row r="4">
          <cell r="C4">
            <v>36130</v>
          </cell>
        </row>
      </sheetData>
      <sheetData sheetId="1155">
        <row r="4">
          <cell r="C4">
            <v>36130</v>
          </cell>
        </row>
      </sheetData>
      <sheetData sheetId="1156">
        <row r="4">
          <cell r="C4">
            <v>36130</v>
          </cell>
        </row>
      </sheetData>
      <sheetData sheetId="1157">
        <row r="4">
          <cell r="C4">
            <v>36130</v>
          </cell>
        </row>
      </sheetData>
      <sheetData sheetId="1158">
        <row r="4">
          <cell r="C4">
            <v>36130</v>
          </cell>
        </row>
      </sheetData>
      <sheetData sheetId="1159">
        <row r="4">
          <cell r="C4">
            <v>36130</v>
          </cell>
        </row>
      </sheetData>
      <sheetData sheetId="1160">
        <row r="4">
          <cell r="C4">
            <v>36130</v>
          </cell>
        </row>
      </sheetData>
      <sheetData sheetId="1161">
        <row r="4">
          <cell r="C4">
            <v>36130</v>
          </cell>
        </row>
      </sheetData>
      <sheetData sheetId="1162">
        <row r="4">
          <cell r="C4">
            <v>36130</v>
          </cell>
        </row>
      </sheetData>
      <sheetData sheetId="1163">
        <row r="4">
          <cell r="C4">
            <v>36130</v>
          </cell>
        </row>
      </sheetData>
      <sheetData sheetId="1164">
        <row r="4">
          <cell r="C4">
            <v>36130</v>
          </cell>
        </row>
      </sheetData>
      <sheetData sheetId="1165">
        <row r="4">
          <cell r="C4">
            <v>36130</v>
          </cell>
        </row>
      </sheetData>
      <sheetData sheetId="1166">
        <row r="4">
          <cell r="C4">
            <v>36130</v>
          </cell>
        </row>
      </sheetData>
      <sheetData sheetId="1167">
        <row r="4">
          <cell r="C4">
            <v>36130</v>
          </cell>
        </row>
      </sheetData>
      <sheetData sheetId="1168">
        <row r="4">
          <cell r="C4">
            <v>36130</v>
          </cell>
        </row>
      </sheetData>
      <sheetData sheetId="1169">
        <row r="4">
          <cell r="C4">
            <v>36130</v>
          </cell>
        </row>
      </sheetData>
      <sheetData sheetId="1170">
        <row r="4">
          <cell r="C4">
            <v>36130</v>
          </cell>
        </row>
      </sheetData>
      <sheetData sheetId="1171">
        <row r="4">
          <cell r="C4">
            <v>36130</v>
          </cell>
        </row>
      </sheetData>
      <sheetData sheetId="1172">
        <row r="4">
          <cell r="C4">
            <v>36130</v>
          </cell>
        </row>
      </sheetData>
      <sheetData sheetId="1173">
        <row r="4">
          <cell r="C4">
            <v>36130</v>
          </cell>
        </row>
      </sheetData>
      <sheetData sheetId="1174">
        <row r="4">
          <cell r="C4">
            <v>36130</v>
          </cell>
        </row>
      </sheetData>
      <sheetData sheetId="1175">
        <row r="4">
          <cell r="C4">
            <v>36130</v>
          </cell>
        </row>
      </sheetData>
      <sheetData sheetId="1176">
        <row r="4">
          <cell r="C4">
            <v>36130</v>
          </cell>
        </row>
      </sheetData>
      <sheetData sheetId="1177">
        <row r="4">
          <cell r="C4">
            <v>36130</v>
          </cell>
        </row>
      </sheetData>
      <sheetData sheetId="1178">
        <row r="4">
          <cell r="C4">
            <v>36130</v>
          </cell>
        </row>
      </sheetData>
      <sheetData sheetId="1179">
        <row r="6">
          <cell r="C6" t="str">
            <v>1</v>
          </cell>
        </row>
      </sheetData>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row r="4">
          <cell r="C4">
            <v>36130</v>
          </cell>
        </row>
      </sheetData>
      <sheetData sheetId="1234">
        <row r="4">
          <cell r="C4">
            <v>36130</v>
          </cell>
        </row>
      </sheetData>
      <sheetData sheetId="1235">
        <row r="4">
          <cell r="C4">
            <v>36130</v>
          </cell>
        </row>
      </sheetData>
      <sheetData sheetId="1236">
        <row r="4">
          <cell r="C4">
            <v>36130</v>
          </cell>
        </row>
      </sheetData>
      <sheetData sheetId="1237">
        <row r="4">
          <cell r="C4">
            <v>36130</v>
          </cell>
        </row>
      </sheetData>
      <sheetData sheetId="1238">
        <row r="4">
          <cell r="C4">
            <v>36130</v>
          </cell>
        </row>
      </sheetData>
      <sheetData sheetId="1239">
        <row r="4">
          <cell r="C4">
            <v>36130</v>
          </cell>
        </row>
      </sheetData>
      <sheetData sheetId="1240">
        <row r="4">
          <cell r="C4">
            <v>36130</v>
          </cell>
        </row>
      </sheetData>
      <sheetData sheetId="1241" refreshError="1"/>
      <sheetData sheetId="1242" refreshError="1"/>
      <sheetData sheetId="1243" refreshError="1"/>
      <sheetData sheetId="1244" refreshError="1"/>
      <sheetData sheetId="1245" refreshError="1"/>
      <sheetData sheetId="1246">
        <row r="4">
          <cell r="C4">
            <v>36130</v>
          </cell>
        </row>
      </sheetData>
      <sheetData sheetId="1247">
        <row r="4">
          <cell r="C4">
            <v>36130</v>
          </cell>
        </row>
      </sheetData>
      <sheetData sheetId="1248" refreshError="1"/>
      <sheetData sheetId="1249" refreshError="1"/>
      <sheetData sheetId="1250" refreshError="1"/>
      <sheetData sheetId="1251" refreshError="1"/>
      <sheetData sheetId="1252">
        <row r="4">
          <cell r="C4">
            <v>36130</v>
          </cell>
        </row>
      </sheetData>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ow r="4">
          <cell r="C4">
            <v>36130</v>
          </cell>
        </row>
      </sheetData>
      <sheetData sheetId="1262" refreshError="1"/>
      <sheetData sheetId="1263"/>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ow r="4">
          <cell r="C4">
            <v>36130</v>
          </cell>
        </row>
      </sheetData>
      <sheetData sheetId="1278">
        <row r="4">
          <cell r="C4">
            <v>36130</v>
          </cell>
        </row>
      </sheetData>
      <sheetData sheetId="1279">
        <row r="4">
          <cell r="C4">
            <v>36130</v>
          </cell>
        </row>
      </sheetData>
      <sheetData sheetId="1280">
        <row r="4">
          <cell r="C4">
            <v>36130</v>
          </cell>
        </row>
      </sheetData>
      <sheetData sheetId="1281">
        <row r="4">
          <cell r="C4">
            <v>36130</v>
          </cell>
        </row>
      </sheetData>
      <sheetData sheetId="1282">
        <row r="4">
          <cell r="C4">
            <v>36130</v>
          </cell>
        </row>
      </sheetData>
      <sheetData sheetId="1283">
        <row r="4">
          <cell r="C4">
            <v>36130</v>
          </cell>
        </row>
      </sheetData>
      <sheetData sheetId="1284">
        <row r="4">
          <cell r="C4">
            <v>36130</v>
          </cell>
        </row>
      </sheetData>
      <sheetData sheetId="1285">
        <row r="4">
          <cell r="C4">
            <v>36130</v>
          </cell>
        </row>
      </sheetData>
      <sheetData sheetId="1286">
        <row r="4">
          <cell r="C4">
            <v>36130</v>
          </cell>
        </row>
      </sheetData>
      <sheetData sheetId="1287">
        <row r="4">
          <cell r="C4">
            <v>36130</v>
          </cell>
        </row>
      </sheetData>
      <sheetData sheetId="1288">
        <row r="4">
          <cell r="C4">
            <v>36130</v>
          </cell>
        </row>
      </sheetData>
      <sheetData sheetId="1289">
        <row r="4">
          <cell r="C4">
            <v>36130</v>
          </cell>
        </row>
      </sheetData>
      <sheetData sheetId="1290">
        <row r="4">
          <cell r="C4">
            <v>36130</v>
          </cell>
        </row>
      </sheetData>
      <sheetData sheetId="1291">
        <row r="4">
          <cell r="C4">
            <v>36130</v>
          </cell>
        </row>
      </sheetData>
      <sheetData sheetId="1292">
        <row r="4">
          <cell r="C4">
            <v>36130</v>
          </cell>
        </row>
      </sheetData>
      <sheetData sheetId="1293">
        <row r="4">
          <cell r="C4">
            <v>36130</v>
          </cell>
        </row>
      </sheetData>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ow r="3">
          <cell r="F3">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TESİSAT"/>
      <sheetName val="입찰내역 발주처 양식"/>
      <sheetName val="BQMPALOC"/>
      <sheetName val="Ownership"/>
      <sheetName val="Overview"/>
      <sheetName val="Prices"/>
      <sheetName val="Cash2"/>
      <sheetName val="Z"/>
      <sheetName val="LOB"/>
      <sheetName val="TABLO-3"/>
      <sheetName val="Raw Data"/>
      <sheetName val="4cld0025"/>
      <sheetName val="Статьи"/>
      <sheetName val="Перечень подрядчиков"/>
      <sheetName val="СВОД ВЫПОЛНЕНИЕ - проба"/>
      <sheetName val="2.5 Персонал"/>
      <sheetName val="4.7.5. Оборотный капитал"/>
      <sheetName val="4.4.1.Накладные"/>
      <sheetName val="2.4.2. К-ты модерн (материалы)"/>
      <sheetName val="всп 3.Предст. пр-ции"/>
      <sheetName val="sal"/>
      <sheetName val="04.Özet"/>
      <sheetName val="입찰내역_발주처_양식"/>
      <sheetName val="B03"/>
      <sheetName val="1.11.b"/>
      <sheetName val="FitOutConfCentre"/>
      <sheetName val="BS UT+Carol"/>
      <sheetName val="4cld0025.xls"/>
      <sheetName val="AOP Summary-2"/>
    </sheetNames>
    <sheetDataSet>
      <sheetData sheetId="0" refreshError="1">
        <row r="6">
          <cell r="D6">
            <v>209.76</v>
          </cell>
        </row>
        <row r="7">
          <cell r="D7">
            <v>212.45467311922567</v>
          </cell>
        </row>
        <row r="8">
          <cell r="D8">
            <v>218.19469599648039</v>
          </cell>
        </row>
        <row r="9">
          <cell r="D9">
            <v>217.95475934887813</v>
          </cell>
        </row>
        <row r="10">
          <cell r="D10">
            <v>215.97989617245926</v>
          </cell>
        </row>
        <row r="11">
          <cell r="D11">
            <v>217.77019269687634</v>
          </cell>
        </row>
        <row r="12">
          <cell r="D12">
            <v>222.18133567971839</v>
          </cell>
        </row>
        <row r="13">
          <cell r="D13">
            <v>220.87091245050593</v>
          </cell>
        </row>
        <row r="14">
          <cell r="D14">
            <v>225.09748878134621</v>
          </cell>
        </row>
        <row r="15">
          <cell r="D15">
            <v>222.64275230972282</v>
          </cell>
        </row>
        <row r="16">
          <cell r="D16">
            <v>227.68142190937084</v>
          </cell>
        </row>
        <row r="17">
          <cell r="D17">
            <v>226.31562868455782</v>
          </cell>
        </row>
        <row r="18">
          <cell r="D18">
            <v>225.66964540255165</v>
          </cell>
        </row>
        <row r="19">
          <cell r="D19">
            <v>224.19311218653758</v>
          </cell>
        </row>
        <row r="20">
          <cell r="D20">
            <v>224.61761548614163</v>
          </cell>
        </row>
        <row r="21">
          <cell r="D21">
            <v>219.65277254729432</v>
          </cell>
        </row>
        <row r="22">
          <cell r="D22">
            <v>217.60408271007475</v>
          </cell>
        </row>
        <row r="23">
          <cell r="D23">
            <v>218.52691597008356</v>
          </cell>
        </row>
        <row r="24">
          <cell r="D24">
            <v>220.68634579850414</v>
          </cell>
        </row>
        <row r="25">
          <cell r="D25">
            <v>224.04545886493619</v>
          </cell>
        </row>
        <row r="26">
          <cell r="D26">
            <v>226.85087197536294</v>
          </cell>
        </row>
        <row r="27">
          <cell r="D27">
            <v>228.21666520017595</v>
          </cell>
        </row>
        <row r="28">
          <cell r="D28">
            <v>228.30894852617683</v>
          </cell>
        </row>
        <row r="29">
          <cell r="D29">
            <v>233.16305147382309</v>
          </cell>
        </row>
        <row r="30">
          <cell r="D30">
            <v>232.59089485261765</v>
          </cell>
        </row>
        <row r="31">
          <cell r="D31">
            <v>230.13615838099426</v>
          </cell>
        </row>
        <row r="32">
          <cell r="D32">
            <v>234.23353805543334</v>
          </cell>
        </row>
        <row r="33">
          <cell r="D33">
            <v>235.96846458424986</v>
          </cell>
        </row>
        <row r="34">
          <cell r="D34">
            <v>234.0120580730312</v>
          </cell>
        </row>
        <row r="35">
          <cell r="D35">
            <v>231.96336823581171</v>
          </cell>
        </row>
        <row r="36">
          <cell r="D36">
            <v>231.7972582490101</v>
          </cell>
        </row>
        <row r="37">
          <cell r="D37">
            <v>233.34761812582488</v>
          </cell>
        </row>
        <row r="38">
          <cell r="D38">
            <v>234.62112802463702</v>
          </cell>
        </row>
        <row r="39">
          <cell r="D39">
            <v>227.97672855257366</v>
          </cell>
        </row>
        <row r="40">
          <cell r="D40">
            <v>227.23846194456664</v>
          </cell>
        </row>
        <row r="41">
          <cell r="D41">
            <v>225.07903211614607</v>
          </cell>
        </row>
        <row r="42">
          <cell r="D42">
            <v>223.71323889133302</v>
          </cell>
        </row>
        <row r="43">
          <cell r="D43">
            <v>223.4917589089309</v>
          </cell>
        </row>
        <row r="44">
          <cell r="D44">
            <v>229.78548174219091</v>
          </cell>
        </row>
        <row r="45">
          <cell r="D45">
            <v>231.59423493180816</v>
          </cell>
        </row>
        <row r="46">
          <cell r="D46">
            <v>230.37609502859652</v>
          </cell>
        </row>
        <row r="47">
          <cell r="D47">
            <v>232.92311482622083</v>
          </cell>
        </row>
        <row r="48">
          <cell r="D48">
            <v>230.98516498020237</v>
          </cell>
        </row>
        <row r="49">
          <cell r="D49">
            <v>235.30402463704354</v>
          </cell>
        </row>
        <row r="50">
          <cell r="D50">
            <v>235.58087461504616</v>
          </cell>
        </row>
        <row r="51">
          <cell r="D51">
            <v>235.83926792784865</v>
          </cell>
        </row>
        <row r="52">
          <cell r="D52">
            <v>236.26377122745265</v>
          </cell>
        </row>
        <row r="53">
          <cell r="D53">
            <v>232.90465816102065</v>
          </cell>
        </row>
        <row r="54">
          <cell r="D54">
            <v>230.7267716673999</v>
          </cell>
        </row>
        <row r="55">
          <cell r="D55">
            <v>231.63114826220851</v>
          </cell>
        </row>
        <row r="56">
          <cell r="D56">
            <v>229.39789177298721</v>
          </cell>
        </row>
        <row r="57">
          <cell r="D57">
            <v>230.7083150021997</v>
          </cell>
        </row>
        <row r="58">
          <cell r="D58">
            <v>231.0959049714034</v>
          </cell>
        </row>
        <row r="59">
          <cell r="D59">
            <v>232.24021821381433</v>
          </cell>
        </row>
        <row r="60">
          <cell r="D60">
            <v>229.78548174219091</v>
          </cell>
        </row>
        <row r="61">
          <cell r="D61">
            <v>228.69653849538051</v>
          </cell>
        </row>
        <row r="62">
          <cell r="D62">
            <v>230.61603167619884</v>
          </cell>
        </row>
        <row r="63">
          <cell r="D63">
            <v>231.68651825780901</v>
          </cell>
        </row>
        <row r="64">
          <cell r="D64">
            <v>230.87442498900131</v>
          </cell>
        </row>
        <row r="65">
          <cell r="D65">
            <v>231.57577826660795</v>
          </cell>
        </row>
        <row r="66">
          <cell r="D66">
            <v>232.38787153541571</v>
          </cell>
        </row>
        <row r="67">
          <cell r="D67">
            <v>233.3845314562252</v>
          </cell>
        </row>
        <row r="68">
          <cell r="D68">
            <v>233.43990145182576</v>
          </cell>
        </row>
        <row r="69">
          <cell r="D69">
            <v>236.68827452705676</v>
          </cell>
        </row>
        <row r="70">
          <cell r="D70">
            <v>236.81747118345797</v>
          </cell>
        </row>
        <row r="71">
          <cell r="D71">
            <v>236.74364452265726</v>
          </cell>
        </row>
        <row r="72">
          <cell r="D72">
            <v>237.11277782666079</v>
          </cell>
        </row>
        <row r="73">
          <cell r="D73">
            <v>241.17324417069946</v>
          </cell>
        </row>
        <row r="74">
          <cell r="D74">
            <v>239.7889942806863</v>
          </cell>
        </row>
        <row r="75">
          <cell r="D75">
            <v>239.58597096348436</v>
          </cell>
        </row>
        <row r="76">
          <cell r="D76">
            <v>241.65311746590407</v>
          </cell>
        </row>
        <row r="77">
          <cell r="D77">
            <v>245.71358380994278</v>
          </cell>
        </row>
        <row r="78">
          <cell r="D78">
            <v>246.11963044434665</v>
          </cell>
        </row>
        <row r="79">
          <cell r="D79">
            <v>250.88145006599208</v>
          </cell>
        </row>
        <row r="80">
          <cell r="D80">
            <v>250.43849010118785</v>
          </cell>
        </row>
        <row r="81">
          <cell r="D81">
            <v>249.3126335239771</v>
          </cell>
        </row>
        <row r="82">
          <cell r="D82">
            <v>249.44183018037836</v>
          </cell>
        </row>
        <row r="83">
          <cell r="D83">
            <v>247.9283836339639</v>
          </cell>
        </row>
        <row r="84">
          <cell r="D84">
            <v>246.47030708314998</v>
          </cell>
        </row>
        <row r="85">
          <cell r="D85">
            <v>245.47364716234048</v>
          </cell>
        </row>
        <row r="86">
          <cell r="D86">
            <v>244.80920721513411</v>
          </cell>
        </row>
        <row r="87">
          <cell r="D87">
            <v>243.31421733391991</v>
          </cell>
        </row>
        <row r="88">
          <cell r="D88">
            <v>242.81588737351515</v>
          </cell>
        </row>
        <row r="89">
          <cell r="D89">
            <v>242.48366739991198</v>
          </cell>
        </row>
        <row r="90">
          <cell r="D90">
            <v>242.18836075670916</v>
          </cell>
        </row>
        <row r="91">
          <cell r="D91">
            <v>241.24707083150022</v>
          </cell>
        </row>
        <row r="92">
          <cell r="D92">
            <v>240.87793752749667</v>
          </cell>
        </row>
        <row r="93">
          <cell r="D93">
            <v>241.80077078750548</v>
          </cell>
        </row>
        <row r="94">
          <cell r="D94">
            <v>243.57261064672235</v>
          </cell>
        </row>
        <row r="95">
          <cell r="D95">
            <v>246.54413374395071</v>
          </cell>
        </row>
        <row r="96">
          <cell r="D96">
            <v>249.12806687197531</v>
          </cell>
        </row>
        <row r="97">
          <cell r="D97">
            <v>249.12806687197531</v>
          </cell>
        </row>
        <row r="98">
          <cell r="D98">
            <v>249.01732688077425</v>
          </cell>
        </row>
        <row r="99">
          <cell r="D99">
            <v>247.48542366915967</v>
          </cell>
        </row>
        <row r="100">
          <cell r="D100">
            <v>248.46362692476902</v>
          </cell>
        </row>
        <row r="101">
          <cell r="D101">
            <v>250.21701011878574</v>
          </cell>
        </row>
        <row r="102">
          <cell r="D102">
            <v>250.88145006599208</v>
          </cell>
        </row>
        <row r="103">
          <cell r="D103">
            <v>254.16673647162341</v>
          </cell>
        </row>
      </sheetData>
      <sheetData sheetId="1"/>
      <sheetData sheetId="2"/>
      <sheetData sheetId="3"/>
      <sheetData sheetId="4"/>
      <sheetData sheetId="5"/>
      <sheetData sheetId="6"/>
      <sheetData sheetId="7"/>
      <sheetData sheetId="8"/>
      <sheetData sheetId="9"/>
      <sheetData sheetId="10"/>
      <sheetData sheetId="11"/>
      <sheetData sheetId="12"/>
      <sheetData sheetId="13">
        <row r="4">
          <cell r="E4">
            <v>22.5</v>
          </cell>
        </row>
      </sheetData>
      <sheetData sheetId="14"/>
      <sheetData sheetId="15" refreshError="1">
        <row r="4">
          <cell r="E4">
            <v>22.5</v>
          </cell>
        </row>
        <row r="5">
          <cell r="E5">
            <v>25.1</v>
          </cell>
        </row>
        <row r="6">
          <cell r="E6">
            <v>15</v>
          </cell>
          <cell r="F6">
            <v>65</v>
          </cell>
          <cell r="G6">
            <v>60</v>
          </cell>
        </row>
        <row r="7">
          <cell r="E7">
            <v>30</v>
          </cell>
          <cell r="F7">
            <v>85</v>
          </cell>
          <cell r="G7">
            <v>130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4">
          <cell r="B4">
            <v>100</v>
          </cell>
        </row>
      </sheetData>
      <sheetData sheetId="49" refreshError="1">
        <row r="4">
          <cell r="B4">
            <v>100</v>
          </cell>
          <cell r="C4">
            <v>100</v>
          </cell>
        </row>
        <row r="5">
          <cell r="B5">
            <v>109.5</v>
          </cell>
          <cell r="C5">
            <v>99.734362469927831</v>
          </cell>
        </row>
        <row r="6">
          <cell r="B6">
            <v>109.5</v>
          </cell>
          <cell r="C6">
            <v>100.05012028869287</v>
          </cell>
        </row>
        <row r="7">
          <cell r="B7">
            <v>107.5</v>
          </cell>
          <cell r="C7">
            <v>102.04240176423416</v>
          </cell>
        </row>
        <row r="8">
          <cell r="B8">
            <v>107</v>
          </cell>
          <cell r="C8">
            <v>102.3356054530874</v>
          </cell>
        </row>
        <row r="9">
          <cell r="B9">
            <v>107</v>
          </cell>
          <cell r="C9">
            <v>101.44597032878909</v>
          </cell>
        </row>
        <row r="10">
          <cell r="B10">
            <v>107.5</v>
          </cell>
          <cell r="C10">
            <v>103.48085404971934</v>
          </cell>
        </row>
        <row r="11">
          <cell r="B11">
            <v>107.5</v>
          </cell>
          <cell r="C11">
            <v>103.14003608660785</v>
          </cell>
        </row>
        <row r="12">
          <cell r="B12">
            <v>107.5</v>
          </cell>
          <cell r="C12">
            <v>103.41319165998397</v>
          </cell>
        </row>
        <row r="13">
          <cell r="B13">
            <v>107.75</v>
          </cell>
          <cell r="C13">
            <v>102.85435044105856</v>
          </cell>
        </row>
        <row r="14">
          <cell r="B14">
            <v>107.5</v>
          </cell>
          <cell r="C14">
            <v>104.01964715316761</v>
          </cell>
        </row>
        <row r="15">
          <cell r="B15">
            <v>107.5</v>
          </cell>
          <cell r="C15">
            <v>103.47584202085005</v>
          </cell>
        </row>
        <row r="16">
          <cell r="B16">
            <v>107.5</v>
          </cell>
          <cell r="C16">
            <v>103.0723736968725</v>
          </cell>
        </row>
        <row r="17">
          <cell r="B17">
            <v>107.75</v>
          </cell>
          <cell r="C17">
            <v>104.0021050521251</v>
          </cell>
        </row>
        <row r="18">
          <cell r="B18">
            <v>107.75</v>
          </cell>
          <cell r="C18">
            <v>104.28277866880514</v>
          </cell>
        </row>
        <row r="19">
          <cell r="B19">
            <v>108.75</v>
          </cell>
          <cell r="C19">
            <v>103.60114274258221</v>
          </cell>
        </row>
        <row r="20">
          <cell r="B20">
            <v>110.5</v>
          </cell>
          <cell r="C20">
            <v>104.07227345629511</v>
          </cell>
        </row>
        <row r="21">
          <cell r="B21">
            <v>113.75</v>
          </cell>
          <cell r="C21">
            <v>105.01202886928627</v>
          </cell>
        </row>
        <row r="22">
          <cell r="B22">
            <v>113.5</v>
          </cell>
          <cell r="C22">
            <v>105.42802726543705</v>
          </cell>
        </row>
        <row r="23">
          <cell r="B23">
            <v>113.5</v>
          </cell>
          <cell r="C23">
            <v>103.53598636728148</v>
          </cell>
        </row>
        <row r="24">
          <cell r="B24">
            <v>113.5</v>
          </cell>
          <cell r="C24">
            <v>104.25270649558942</v>
          </cell>
        </row>
        <row r="25">
          <cell r="B25">
            <v>113.5</v>
          </cell>
          <cell r="C25">
            <v>102.44336407377705</v>
          </cell>
        </row>
        <row r="26">
          <cell r="B26">
            <v>113</v>
          </cell>
          <cell r="C26">
            <v>101.76674017642343</v>
          </cell>
        </row>
        <row r="27">
          <cell r="B27">
            <v>113</v>
          </cell>
          <cell r="C27">
            <v>101.94216118684845</v>
          </cell>
        </row>
        <row r="28">
          <cell r="B28">
            <v>113</v>
          </cell>
          <cell r="C28">
            <v>101.28558540497193</v>
          </cell>
        </row>
        <row r="29">
          <cell r="B29">
            <v>113.5</v>
          </cell>
          <cell r="C29">
            <v>101.93965517241379</v>
          </cell>
        </row>
        <row r="30">
          <cell r="B30">
            <v>115.25</v>
          </cell>
          <cell r="C30">
            <v>101.0224538893344</v>
          </cell>
        </row>
        <row r="31">
          <cell r="B31">
            <v>114.75</v>
          </cell>
          <cell r="C31">
            <v>99.33590617481957</v>
          </cell>
        </row>
        <row r="32">
          <cell r="B32">
            <v>114.75</v>
          </cell>
          <cell r="C32">
            <v>100.41349238171613</v>
          </cell>
        </row>
        <row r="33">
          <cell r="B33">
            <v>114</v>
          </cell>
          <cell r="C33">
            <v>100.86206896551724</v>
          </cell>
        </row>
        <row r="34">
          <cell r="B34">
            <v>113</v>
          </cell>
          <cell r="C34">
            <v>100.77937048917403</v>
          </cell>
        </row>
        <row r="35">
          <cell r="B35">
            <v>113</v>
          </cell>
          <cell r="C35">
            <v>102.11507618283882</v>
          </cell>
        </row>
        <row r="36">
          <cell r="B36">
            <v>113</v>
          </cell>
          <cell r="C36">
            <v>102.08500400962308</v>
          </cell>
        </row>
        <row r="37">
          <cell r="B37">
            <v>113</v>
          </cell>
          <cell r="C37">
            <v>101.61136728147552</v>
          </cell>
        </row>
        <row r="38">
          <cell r="B38">
            <v>111.75</v>
          </cell>
          <cell r="C38">
            <v>100.96230954290297</v>
          </cell>
        </row>
        <row r="39">
          <cell r="B39">
            <v>111.75</v>
          </cell>
          <cell r="C39">
            <v>101.69657177225339</v>
          </cell>
        </row>
        <row r="40">
          <cell r="B40">
            <v>110.25</v>
          </cell>
          <cell r="C40">
            <v>103.43825180433039</v>
          </cell>
        </row>
        <row r="41">
          <cell r="B41">
            <v>109.75</v>
          </cell>
          <cell r="C41">
            <v>102.80924218123498</v>
          </cell>
        </row>
        <row r="42">
          <cell r="B42">
            <v>110.5</v>
          </cell>
          <cell r="C42">
            <v>102.1727145148356</v>
          </cell>
        </row>
        <row r="43">
          <cell r="B43">
            <v>110.5</v>
          </cell>
          <cell r="C43">
            <v>101.65898155573376</v>
          </cell>
        </row>
        <row r="44">
          <cell r="B44">
            <v>110</v>
          </cell>
          <cell r="C44">
            <v>102.07497995188453</v>
          </cell>
        </row>
        <row r="45">
          <cell r="B45">
            <v>111.25</v>
          </cell>
          <cell r="C45">
            <v>101.35074178027266</v>
          </cell>
        </row>
        <row r="46">
          <cell r="B46">
            <v>111.5</v>
          </cell>
          <cell r="C46">
            <v>102.23787089013632</v>
          </cell>
        </row>
        <row r="47">
          <cell r="B47">
            <v>114.5</v>
          </cell>
          <cell r="C47">
            <v>102.40827987169206</v>
          </cell>
        </row>
        <row r="48">
          <cell r="B48">
            <v>114.25</v>
          </cell>
          <cell r="C48">
            <v>103.9895749799519</v>
          </cell>
        </row>
        <row r="49">
          <cell r="B49">
            <v>114.5</v>
          </cell>
          <cell r="C49">
            <v>103.52846832397753</v>
          </cell>
        </row>
        <row r="50">
          <cell r="B50">
            <v>114.25</v>
          </cell>
          <cell r="C50">
            <v>103.96952686447474</v>
          </cell>
        </row>
        <row r="51">
          <cell r="B51">
            <v>114</v>
          </cell>
          <cell r="C51">
            <v>103.67381716118685</v>
          </cell>
        </row>
        <row r="52">
          <cell r="B52">
            <v>114</v>
          </cell>
          <cell r="C52">
            <v>103.77906976744184</v>
          </cell>
        </row>
        <row r="53">
          <cell r="B53">
            <v>114.75</v>
          </cell>
          <cell r="C53">
            <v>104.17502004811547</v>
          </cell>
        </row>
        <row r="54">
          <cell r="B54">
            <v>114.5</v>
          </cell>
          <cell r="C54">
            <v>102.70649558941459</v>
          </cell>
        </row>
        <row r="55">
          <cell r="B55">
            <v>114</v>
          </cell>
          <cell r="C55">
            <v>102.74909783480352</v>
          </cell>
        </row>
        <row r="56">
          <cell r="B56">
            <v>114</v>
          </cell>
          <cell r="C56">
            <v>103.27285485164394</v>
          </cell>
        </row>
        <row r="57">
          <cell r="B57">
            <v>113.5</v>
          </cell>
          <cell r="C57">
            <v>102.00481154771452</v>
          </cell>
        </row>
        <row r="58">
          <cell r="B58">
            <v>113.5</v>
          </cell>
          <cell r="C58">
            <v>102.63632718524458</v>
          </cell>
        </row>
        <row r="59">
          <cell r="B59">
            <v>113.5</v>
          </cell>
          <cell r="C59">
            <v>103.94446672012832</v>
          </cell>
        </row>
        <row r="60">
          <cell r="B60">
            <v>113.5</v>
          </cell>
          <cell r="C60">
            <v>104.66870489174016</v>
          </cell>
        </row>
        <row r="61">
          <cell r="B61">
            <v>113.5</v>
          </cell>
          <cell r="C61">
            <v>104.89174017642343</v>
          </cell>
        </row>
        <row r="62">
          <cell r="B62">
            <v>113.75</v>
          </cell>
          <cell r="C62">
            <v>104.7689454691259</v>
          </cell>
        </row>
        <row r="63">
          <cell r="B63">
            <v>113.5</v>
          </cell>
          <cell r="C63">
            <v>106.19987971130713</v>
          </cell>
        </row>
        <row r="64">
          <cell r="B64">
            <v>113.5</v>
          </cell>
          <cell r="C64">
            <v>106.43795108259823</v>
          </cell>
        </row>
        <row r="65">
          <cell r="B65">
            <v>113</v>
          </cell>
          <cell r="C65">
            <v>107.05944266238974</v>
          </cell>
        </row>
        <row r="66">
          <cell r="B66">
            <v>109.25</v>
          </cell>
          <cell r="C66">
            <v>106.52566158781073</v>
          </cell>
        </row>
        <row r="67">
          <cell r="B67">
            <v>109.25</v>
          </cell>
          <cell r="C67">
            <v>105.68865276663992</v>
          </cell>
        </row>
        <row r="68">
          <cell r="B68">
            <v>108</v>
          </cell>
          <cell r="C68">
            <v>105.84151964715316</v>
          </cell>
        </row>
        <row r="69">
          <cell r="B69">
            <v>108.75</v>
          </cell>
          <cell r="C69">
            <v>105.90166399358458</v>
          </cell>
        </row>
        <row r="70">
          <cell r="B70">
            <v>109</v>
          </cell>
          <cell r="C70">
            <v>104.68624699278266</v>
          </cell>
        </row>
        <row r="71">
          <cell r="B71">
            <v>109.5</v>
          </cell>
          <cell r="C71">
            <v>105.41299117882919</v>
          </cell>
        </row>
        <row r="72">
          <cell r="B72">
            <v>109.5</v>
          </cell>
          <cell r="C72">
            <v>105.20248596631916</v>
          </cell>
        </row>
        <row r="73">
          <cell r="B73">
            <v>109.25</v>
          </cell>
          <cell r="C73">
            <v>104.27776663993585</v>
          </cell>
        </row>
        <row r="74">
          <cell r="B74">
            <v>109.25</v>
          </cell>
          <cell r="C74">
            <v>105.36287089013632</v>
          </cell>
        </row>
        <row r="75">
          <cell r="B75">
            <v>109</v>
          </cell>
          <cell r="C75">
            <v>105.36287089013632</v>
          </cell>
        </row>
        <row r="76">
          <cell r="B76">
            <v>109</v>
          </cell>
          <cell r="C76">
            <v>106.80884121892542</v>
          </cell>
        </row>
        <row r="77">
          <cell r="B77">
            <v>109</v>
          </cell>
          <cell r="C77">
            <v>106.47554129911789</v>
          </cell>
        </row>
        <row r="78">
          <cell r="B78">
            <v>109</v>
          </cell>
          <cell r="C78">
            <v>106.68604651162789</v>
          </cell>
        </row>
        <row r="79">
          <cell r="B79">
            <v>109</v>
          </cell>
          <cell r="C79">
            <v>107.56064554931837</v>
          </cell>
        </row>
        <row r="80">
          <cell r="B80">
            <v>108.25</v>
          </cell>
          <cell r="C80">
            <v>106.85394947874897</v>
          </cell>
        </row>
        <row r="81">
          <cell r="B81">
            <v>108.25</v>
          </cell>
          <cell r="C81">
            <v>106.5582397754611</v>
          </cell>
        </row>
        <row r="82">
          <cell r="B82">
            <v>108.25</v>
          </cell>
          <cell r="C82">
            <v>106.31014434643143</v>
          </cell>
        </row>
        <row r="83">
          <cell r="B83">
            <v>108</v>
          </cell>
          <cell r="C83">
            <v>106.19987971130713</v>
          </cell>
        </row>
        <row r="84">
          <cell r="B84">
            <v>107.5</v>
          </cell>
          <cell r="C84">
            <v>106.77876904570968</v>
          </cell>
        </row>
        <row r="85">
          <cell r="B85">
            <v>106.5</v>
          </cell>
          <cell r="C85">
            <v>107.73356054530873</v>
          </cell>
        </row>
        <row r="86">
          <cell r="B86">
            <v>107.75</v>
          </cell>
          <cell r="C86">
            <v>107.58319967923016</v>
          </cell>
        </row>
        <row r="87">
          <cell r="B87">
            <v>107.5</v>
          </cell>
          <cell r="C87">
            <v>108.12700481154771</v>
          </cell>
        </row>
        <row r="88">
          <cell r="B88">
            <v>108</v>
          </cell>
          <cell r="C88">
            <v>106.68103448275861</v>
          </cell>
        </row>
        <row r="89">
          <cell r="B89">
            <v>107.75</v>
          </cell>
          <cell r="C89">
            <v>105.95930232558139</v>
          </cell>
        </row>
        <row r="90">
          <cell r="B90">
            <v>106.75</v>
          </cell>
          <cell r="C90">
            <v>105.79641138732958</v>
          </cell>
        </row>
        <row r="91">
          <cell r="B91">
            <v>104.5</v>
          </cell>
          <cell r="C91">
            <v>106.16479550922213</v>
          </cell>
        </row>
        <row r="92">
          <cell r="B92">
            <v>105</v>
          </cell>
          <cell r="C92">
            <v>105.30773857257417</v>
          </cell>
        </row>
        <row r="93">
          <cell r="B93">
            <v>104.75</v>
          </cell>
          <cell r="C93">
            <v>104.17752606255013</v>
          </cell>
        </row>
        <row r="94">
          <cell r="B94">
            <v>104.75</v>
          </cell>
          <cell r="C94">
            <v>103.8166599839615</v>
          </cell>
        </row>
        <row r="95">
          <cell r="B95">
            <v>104.5</v>
          </cell>
          <cell r="C95">
            <v>102.52856856455494</v>
          </cell>
        </row>
        <row r="96">
          <cell r="B96">
            <v>103.5</v>
          </cell>
          <cell r="C96">
            <v>104.48075380914193</v>
          </cell>
        </row>
        <row r="97">
          <cell r="B97">
            <v>103.25</v>
          </cell>
          <cell r="C97">
            <v>105.48065356856455</v>
          </cell>
        </row>
        <row r="98">
          <cell r="B98">
            <v>103</v>
          </cell>
          <cell r="C98">
            <v>107.10705693664795</v>
          </cell>
        </row>
        <row r="99">
          <cell r="B99">
            <v>103</v>
          </cell>
          <cell r="C99">
            <v>107.00932237369688</v>
          </cell>
        </row>
        <row r="100">
          <cell r="B100">
            <v>101.25</v>
          </cell>
          <cell r="C100">
            <v>107.05693664795508</v>
          </cell>
        </row>
        <row r="101">
          <cell r="B101">
            <v>101.25</v>
          </cell>
          <cell r="C101">
            <v>106.97173215717723</v>
          </cell>
        </row>
        <row r="102">
          <cell r="B102">
            <v>101.25</v>
          </cell>
          <cell r="C102">
            <v>108.10695669607055</v>
          </cell>
        </row>
        <row r="103">
          <cell r="B103">
            <v>101.25</v>
          </cell>
          <cell r="C103">
            <v>108.03428227746592</v>
          </cell>
        </row>
        <row r="104">
          <cell r="B104">
            <v>101.75</v>
          </cell>
          <cell r="C104">
            <v>109.31986768243785</v>
          </cell>
        </row>
        <row r="105">
          <cell r="B105">
            <v>102</v>
          </cell>
          <cell r="C105">
            <v>108.61317161186849</v>
          </cell>
        </row>
        <row r="106">
          <cell r="B106">
            <v>102.25</v>
          </cell>
          <cell r="C106">
            <v>109.48275862068965</v>
          </cell>
        </row>
        <row r="107">
          <cell r="B107">
            <v>102.5</v>
          </cell>
          <cell r="C107">
            <v>108.7535084202085</v>
          </cell>
        </row>
        <row r="108">
          <cell r="B108">
            <v>102.5</v>
          </cell>
          <cell r="C108">
            <v>108.86126704089816</v>
          </cell>
        </row>
        <row r="109">
          <cell r="B109">
            <v>102.5</v>
          </cell>
          <cell r="C109">
            <v>108.94897754611065</v>
          </cell>
        </row>
        <row r="110">
          <cell r="B110">
            <v>102.75</v>
          </cell>
          <cell r="C110">
            <v>109.06926623897353</v>
          </cell>
        </row>
        <row r="111">
          <cell r="B111">
            <v>102.75</v>
          </cell>
          <cell r="C111">
            <v>107.39775461106657</v>
          </cell>
        </row>
        <row r="112">
          <cell r="B112">
            <v>102.75</v>
          </cell>
          <cell r="C112">
            <v>106.26002405773856</v>
          </cell>
        </row>
        <row r="113">
          <cell r="B113">
            <v>102.75</v>
          </cell>
          <cell r="C113">
            <v>106.22995188452285</v>
          </cell>
        </row>
        <row r="114">
          <cell r="B114">
            <v>102.75</v>
          </cell>
          <cell r="C114">
            <v>106.53819165998397</v>
          </cell>
        </row>
        <row r="115">
          <cell r="B115">
            <v>102.75</v>
          </cell>
          <cell r="C115">
            <v>107.07949077786687</v>
          </cell>
        </row>
        <row r="116">
          <cell r="B116">
            <v>102.75</v>
          </cell>
          <cell r="C116">
            <v>106.89905773857258</v>
          </cell>
        </row>
        <row r="117">
          <cell r="B117">
            <v>103.25</v>
          </cell>
          <cell r="C117">
            <v>107.78117481956696</v>
          </cell>
        </row>
        <row r="118">
          <cell r="B118">
            <v>103.25</v>
          </cell>
          <cell r="C118">
            <v>107.44787489975943</v>
          </cell>
        </row>
        <row r="119">
          <cell r="B119">
            <v>103.5</v>
          </cell>
          <cell r="C119">
            <v>108.57558139534885</v>
          </cell>
        </row>
        <row r="120">
          <cell r="B120">
            <v>104</v>
          </cell>
          <cell r="C120">
            <v>108.51794306335205</v>
          </cell>
        </row>
        <row r="121">
          <cell r="B121">
            <v>110</v>
          </cell>
          <cell r="C121">
            <v>107.84382518043303</v>
          </cell>
        </row>
        <row r="122">
          <cell r="B122">
            <v>110</v>
          </cell>
          <cell r="C122">
            <v>108.36507618283882</v>
          </cell>
        </row>
        <row r="123">
          <cell r="B123">
            <v>109.25</v>
          </cell>
          <cell r="C123">
            <v>109.68574578989573</v>
          </cell>
        </row>
        <row r="124">
          <cell r="B124">
            <v>109</v>
          </cell>
          <cell r="C124">
            <v>108.806134723336</v>
          </cell>
        </row>
        <row r="125">
          <cell r="B125">
            <v>109</v>
          </cell>
          <cell r="C125">
            <v>108.88883319967924</v>
          </cell>
        </row>
        <row r="126">
          <cell r="B126">
            <v>109</v>
          </cell>
          <cell r="C126">
            <v>109.54290296712108</v>
          </cell>
        </row>
        <row r="127">
          <cell r="B127">
            <v>109</v>
          </cell>
          <cell r="C127">
            <v>109.58801122694466</v>
          </cell>
        </row>
        <row r="128">
          <cell r="B128">
            <v>109.25</v>
          </cell>
          <cell r="C128">
            <v>110.18945469125903</v>
          </cell>
        </row>
        <row r="129">
          <cell r="B129">
            <v>109</v>
          </cell>
          <cell r="C129">
            <v>108.73346030473134</v>
          </cell>
        </row>
        <row r="130">
          <cell r="B130">
            <v>108.5</v>
          </cell>
          <cell r="C130">
            <v>109.12941058540497</v>
          </cell>
        </row>
        <row r="131">
          <cell r="B131">
            <v>108</v>
          </cell>
          <cell r="C131">
            <v>108.44526864474737</v>
          </cell>
        </row>
        <row r="132">
          <cell r="B132">
            <v>108</v>
          </cell>
          <cell r="C132">
            <v>107.95910184442663</v>
          </cell>
        </row>
        <row r="133">
          <cell r="B133">
            <v>107.75</v>
          </cell>
          <cell r="C133">
            <v>108.23476343223737</v>
          </cell>
        </row>
        <row r="134">
          <cell r="B134">
            <v>108</v>
          </cell>
          <cell r="C134">
            <v>109.82357658380111</v>
          </cell>
        </row>
        <row r="135">
          <cell r="B135">
            <v>107.75</v>
          </cell>
          <cell r="C135">
            <v>109.98145549318363</v>
          </cell>
        </row>
        <row r="136">
          <cell r="B136">
            <v>107.75</v>
          </cell>
          <cell r="C136">
            <v>109.52034883720931</v>
          </cell>
        </row>
        <row r="137">
          <cell r="B137">
            <v>108</v>
          </cell>
          <cell r="C137">
            <v>109.28979550922213</v>
          </cell>
        </row>
        <row r="138">
          <cell r="B138">
            <v>107.75</v>
          </cell>
          <cell r="C138">
            <v>108.82618283881315</v>
          </cell>
        </row>
        <row r="139">
          <cell r="B139">
            <v>108.5</v>
          </cell>
          <cell r="C139">
            <v>110.51523656776263</v>
          </cell>
        </row>
        <row r="140">
          <cell r="B140">
            <v>110</v>
          </cell>
          <cell r="C140">
            <v>109.7358660785886</v>
          </cell>
        </row>
        <row r="141">
          <cell r="B141">
            <v>112</v>
          </cell>
          <cell r="C141">
            <v>110.06415396952687</v>
          </cell>
        </row>
        <row r="142">
          <cell r="B142">
            <v>112</v>
          </cell>
          <cell r="C142">
            <v>109.71832397754611</v>
          </cell>
        </row>
        <row r="143">
          <cell r="B143">
            <v>112</v>
          </cell>
          <cell r="C143">
            <v>109.43765036086607</v>
          </cell>
        </row>
        <row r="144">
          <cell r="B144">
            <v>112.5</v>
          </cell>
          <cell r="C144">
            <v>109.25721732157176</v>
          </cell>
        </row>
        <row r="145">
          <cell r="B145">
            <v>114.5</v>
          </cell>
          <cell r="C145">
            <v>109.75340817963112</v>
          </cell>
        </row>
        <row r="146">
          <cell r="B146">
            <v>112.75</v>
          </cell>
          <cell r="C146">
            <v>108.64574979951884</v>
          </cell>
        </row>
        <row r="147">
          <cell r="B147">
            <v>113.5</v>
          </cell>
          <cell r="C147">
            <v>108.54300320769848</v>
          </cell>
        </row>
        <row r="148">
          <cell r="B148">
            <v>114.5</v>
          </cell>
          <cell r="C148">
            <v>108.95148356054531</v>
          </cell>
        </row>
        <row r="149">
          <cell r="B149">
            <v>117</v>
          </cell>
          <cell r="C149">
            <v>108.96150761828387</v>
          </cell>
        </row>
        <row r="150">
          <cell r="B150">
            <v>115</v>
          </cell>
          <cell r="C150">
            <v>108.5856054530874</v>
          </cell>
        </row>
        <row r="151">
          <cell r="B151">
            <v>115.25</v>
          </cell>
          <cell r="C151">
            <v>109.11688051323173</v>
          </cell>
        </row>
        <row r="152">
          <cell r="B152">
            <v>117</v>
          </cell>
          <cell r="C152">
            <v>110.19697273456295</v>
          </cell>
        </row>
        <row r="153">
          <cell r="B153">
            <v>115.5</v>
          </cell>
          <cell r="C153">
            <v>110.57287489975943</v>
          </cell>
        </row>
        <row r="154">
          <cell r="B154">
            <v>114.5</v>
          </cell>
          <cell r="C154">
            <v>110.86607858861267</v>
          </cell>
        </row>
        <row r="155">
          <cell r="B155">
            <v>115.5</v>
          </cell>
          <cell r="C155">
            <v>111.28959502806734</v>
          </cell>
        </row>
        <row r="156">
          <cell r="B156">
            <v>116</v>
          </cell>
          <cell r="C156">
            <v>111.38482357658378</v>
          </cell>
        </row>
        <row r="157">
          <cell r="B157">
            <v>115.75</v>
          </cell>
          <cell r="C157">
            <v>111.70559342421814</v>
          </cell>
        </row>
        <row r="158">
          <cell r="B158">
            <v>117.5</v>
          </cell>
          <cell r="C158">
            <v>112.02886928628708</v>
          </cell>
        </row>
        <row r="159">
          <cell r="B159">
            <v>116.5</v>
          </cell>
          <cell r="C159">
            <v>112.19176022453887</v>
          </cell>
        </row>
        <row r="160">
          <cell r="B160">
            <v>117</v>
          </cell>
          <cell r="C160">
            <v>113.02626303127505</v>
          </cell>
        </row>
        <row r="161">
          <cell r="B161">
            <v>116.25</v>
          </cell>
          <cell r="C161">
            <v>113.103949478749</v>
          </cell>
        </row>
        <row r="162">
          <cell r="B162">
            <v>115.25</v>
          </cell>
          <cell r="C162">
            <v>112.90096230954289</v>
          </cell>
        </row>
        <row r="163">
          <cell r="B163">
            <v>116</v>
          </cell>
          <cell r="C163">
            <v>112.09402566158782</v>
          </cell>
        </row>
        <row r="164">
          <cell r="B164">
            <v>114.75</v>
          </cell>
          <cell r="C164">
            <v>112.62530072173216</v>
          </cell>
        </row>
        <row r="165">
          <cell r="B165">
            <v>114.5</v>
          </cell>
          <cell r="C165">
            <v>111.92612269446671</v>
          </cell>
        </row>
        <row r="166">
          <cell r="B166">
            <v>115</v>
          </cell>
          <cell r="C166">
            <v>111.50761828388131</v>
          </cell>
        </row>
        <row r="167">
          <cell r="B167">
            <v>114</v>
          </cell>
          <cell r="C167">
            <v>111.26954691259023</v>
          </cell>
        </row>
        <row r="168">
          <cell r="B168">
            <v>113.75</v>
          </cell>
          <cell r="C168">
            <v>111.80332798716918</v>
          </cell>
        </row>
        <row r="169">
          <cell r="B169">
            <v>114.25</v>
          </cell>
          <cell r="C169">
            <v>111.67050922213313</v>
          </cell>
        </row>
        <row r="170">
          <cell r="B170">
            <v>114.5</v>
          </cell>
          <cell r="C170">
            <v>112.46742181234963</v>
          </cell>
        </row>
        <row r="171">
          <cell r="B171">
            <v>114.25</v>
          </cell>
          <cell r="C171">
            <v>113.22423817161187</v>
          </cell>
        </row>
        <row r="172">
          <cell r="B172">
            <v>115.25</v>
          </cell>
          <cell r="C172">
            <v>112.75310745789895</v>
          </cell>
        </row>
        <row r="173">
          <cell r="B173">
            <v>115</v>
          </cell>
          <cell r="C173">
            <v>113.05132317562148</v>
          </cell>
        </row>
        <row r="174">
          <cell r="B174">
            <v>114</v>
          </cell>
          <cell r="C174">
            <v>112.18925421010427</v>
          </cell>
        </row>
        <row r="175">
          <cell r="B175">
            <v>114.5</v>
          </cell>
          <cell r="C175">
            <v>111.78829190056135</v>
          </cell>
        </row>
        <row r="176">
          <cell r="B176">
            <v>114.25</v>
          </cell>
          <cell r="C176">
            <v>111.40487169206095</v>
          </cell>
        </row>
        <row r="177">
          <cell r="B177">
            <v>113.5</v>
          </cell>
          <cell r="C177">
            <v>111.44246190858058</v>
          </cell>
        </row>
        <row r="178">
          <cell r="B178">
            <v>114.25</v>
          </cell>
          <cell r="C178">
            <v>111.97123095429032</v>
          </cell>
        </row>
        <row r="179">
          <cell r="B179">
            <v>112</v>
          </cell>
          <cell r="C179">
            <v>110.55282678428226</v>
          </cell>
        </row>
        <row r="180">
          <cell r="B180">
            <v>112.25</v>
          </cell>
          <cell r="C180">
            <v>110.0315757818765</v>
          </cell>
        </row>
        <row r="181">
          <cell r="B181">
            <v>113</v>
          </cell>
          <cell r="C181">
            <v>109.79851643945469</v>
          </cell>
        </row>
        <row r="182">
          <cell r="B182">
            <v>114.75</v>
          </cell>
          <cell r="C182">
            <v>110.02906976744187</v>
          </cell>
        </row>
        <row r="183">
          <cell r="B183">
            <v>114</v>
          </cell>
          <cell r="C183">
            <v>110.22704490777866</v>
          </cell>
        </row>
        <row r="184">
          <cell r="B184">
            <v>114.25</v>
          </cell>
          <cell r="C184">
            <v>109.87369687249398</v>
          </cell>
        </row>
        <row r="185">
          <cell r="B185">
            <v>114.25</v>
          </cell>
          <cell r="C185">
            <v>110.33229751403368</v>
          </cell>
        </row>
        <row r="186">
          <cell r="B186">
            <v>114.75</v>
          </cell>
          <cell r="C186">
            <v>111.12670408981555</v>
          </cell>
        </row>
        <row r="187">
          <cell r="B187">
            <v>113.75</v>
          </cell>
          <cell r="C187">
            <v>110.38742983159582</v>
          </cell>
        </row>
      </sheetData>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AJ"/>
      <sheetName val="BLOK-KEŞİF"/>
      <sheetName val="TESİSAT"/>
      <sheetName val="ELKTRİK.1"/>
      <sheetName val="analiz"/>
      <sheetName val="rayiç"/>
      <sheetName val="İCMAL"/>
      <sheetName val="FİZ"/>
      <sheetName val="KAR-ZARAR"/>
      <sheetName val="NAKİT DEĞERLENDİRME"/>
      <sheetName val="BF"/>
      <sheetName val="BF-EK (ATTIRILMIŞ)"/>
      <sheetName val="KEŞİF"/>
      <sheetName val="KEŞİF(ARTTIRILMIŞ)"/>
      <sheetName val="KEŞİF-EK"/>
      <sheetName val="KEŞİF-fiz"/>
      <sheetName val="KEŞİF-fiz (2)"/>
      <sheetName val="KEŞİF-fiz (3)"/>
      <sheetName val="katsayılar"/>
      <sheetName val="MAHAL LİSTESİ"/>
      <sheetName val="KİR-KAR"/>
      <sheetName val="KİR-KAR (2)"/>
      <sheetName val="ÖDEME-36-kredisiz"/>
      <sheetName val="ÖDEME-42-kredisiz"/>
      <sheetName val="ÖDEME-36-kredili"/>
      <sheetName val="ÖDEME-36-kredili (2)"/>
      <sheetName val="ÖDEME-36-kredili (3)"/>
      <sheetName val="1"/>
      <sheetName val="16"/>
      <sheetName val="50"/>
      <sheetName val="BLOK_KEŞİF"/>
      <sheetName val="ELKTRİK_1"/>
      <sheetName val="NAKİT_DEĞERLENDİRME"/>
      <sheetName val="BF-EK_(ATTIRILMIŞ)"/>
      <sheetName val="KEŞİF-fiz_(2)"/>
      <sheetName val="KEŞİF-fiz_(3)"/>
      <sheetName val="MAHAL_LİSTESİ"/>
      <sheetName val="KİR-KAR_(2)"/>
      <sheetName val="ÖDEME-36-kredili_(2)"/>
      <sheetName val="ÖDEME-36-kredili_(3)"/>
      <sheetName val="eritme"/>
      <sheetName val="LİSTE_FİYATLARI"/>
      <sheetName val="metin"/>
      <sheetName val="demir"/>
      <sheetName val="irsaliye_tesbit4-5"/>
      <sheetName val="WEBER_MARKEM_FİYATLAR"/>
      <sheetName val="Cash2"/>
      <sheetName val="Z"/>
      <sheetName val="BUTÇE ÖZET"/>
      <sheetName val="PROJE MUKAYESE"/>
      <sheetName val="İCMAL BÜTÇE"/>
      <sheetName val="GERÇEKLEŞEN BÜTÇE "/>
      <sheetName val="GERÇEKLEŞEN BÜTÇE"/>
      <sheetName val="HEDEF BÜTÇE"/>
      <sheetName val="TT-İCMAL"/>
      <sheetName val="A09 PEYZAJ TT-EK1 "/>
      <sheetName val="A01 TOPRAK İŞLERİ"/>
      <sheetName val="A01 İNKLINOMETRE"/>
      <sheetName val="A02 OZBEK_AS"/>
      <sheetName val="A02 OZBEK_ADI"/>
      <sheetName val="A02  OZBEK_ADA DISI"/>
      <sheetName val="A03 KABA YAPI"/>
      <sheetName val="A04 TUGRA_AS"/>
      <sheetName val="A04 TUGRA_ADI"/>
      <sheetName val="A04 İnce İşler Keşif"/>
      <sheetName val="A04 P-LINE"/>
      <sheetName val="A04 KAPLAMA"/>
      <sheetName val="A04 SOSYAL TESİSLER"/>
      <sheetName val="A04 SERAMİK"/>
      <sheetName val="A04 MERMER KEŞİF"/>
      <sheetName val="MERMER METRAJ"/>
      <sheetName val="A04 ALÜMİNYUM"/>
      <sheetName val="A04 ÇELİK KAPI"/>
      <sheetName val="A04 İÇ KAPI"/>
      <sheetName val="A04 SAC KAPI"/>
      <sheetName val="A04 SAC KAPI METRAJ"/>
      <sheetName val="A04 PVC"/>
      <sheetName val="PVC METRAJI"/>
      <sheetName val="A04 MOBİLYA"/>
      <sheetName val="A04 VİTRİFİYE"/>
      <sheetName val="A-B"/>
      <sheetName val="C-D"/>
      <sheetName val="A1"/>
      <sheetName val="B1"/>
      <sheetName val="E"/>
      <sheetName val="A05 CEPHE"/>
      <sheetName val="A05 DIŞ KABA SIVA"/>
      <sheetName val="A03-04-06 ÇATI "/>
      <sheetName val="A06 PLINE"/>
      <sheetName val="A07 MEK_EROGLU"/>
      <sheetName val="A07 MEK AS"/>
      <sheetName val="YANGIN_AS"/>
      <sheetName val="SIHHİ TESİSAT_AS"/>
      <sheetName val="ISITMA_AS"/>
      <sheetName val="HAVALANDIRMA_AS"/>
      <sheetName val="DOĞALGAZ_AS"/>
      <sheetName val="KLİMA TESİSATI_AS"/>
      <sheetName val="TEST, AYAR, İŞL_AS"/>
      <sheetName val="A07 MEK ADI"/>
      <sheetName val="YANGIN_ADI"/>
      <sheetName val="SIHHİ TESİSAT_ADI"/>
      <sheetName val="ISITMA_ADI"/>
      <sheetName val="HAVALANDIRMA_ADI"/>
      <sheetName val="DOĞALGAZ_ADI"/>
      <sheetName val="KLİMA TESİSATI_ADI"/>
      <sheetName val="TEST, AYAR, İŞL_ADI"/>
      <sheetName val="A08 ELK_EROĞLU"/>
      <sheetName val="A08 AS. AS"/>
      <sheetName val="A08 AS.ADI"/>
      <sheetName val="A08 ELK_AS"/>
      <sheetName val="2 BLOK İCMAL-AS"/>
      <sheetName val=" BL ORTAK ALANLAR-AS"/>
      <sheetName val="BL DAİRE İÇLER-AS"/>
      <sheetName val="3 SOSYAL ALAN GENEL İCMAL-AS"/>
      <sheetName val="HİDROFOR ODASI İCMAL-AS"/>
      <sheetName val="HİDROFOR ODASI-AS"/>
      <sheetName val="SİTE YÖNETİM İCMAL-AS"/>
      <sheetName val="SİTE YÖNETİM-AS"/>
      <sheetName val="SOSYAL TESİS SPOR İCMAL-AS"/>
      <sheetName val="SOSYAL TESİS SPOR-AS"/>
      <sheetName val="SOSYAL TESİS CAFE İCMAL-AS"/>
      <sheetName val="SOSYAL TESİS CAFE-AS"/>
      <sheetName val="GÜVENLİK VE SÜS HAVUZU İCMAL-AS"/>
      <sheetName val="GÜVENLİK VE SÜS HAVUZU"/>
      <sheetName val="4 İCMAL ALTYAPI-AS"/>
      <sheetName val="ALTYAPI-AS"/>
      <sheetName val="A08 ELK_ADI "/>
      <sheetName val="2 BLOK İCMAL-ADI"/>
      <sheetName val=" BL ORTAK ALANLAR-ADI"/>
      <sheetName val="BL DAİRE İÇLERİ-ADI"/>
      <sheetName val="3 SOSYAL ALAN GENEL İCMAL-ADI"/>
      <sheetName val="HİDROFOR ODASI İCMAL-ADI"/>
      <sheetName val="HİDROFOR ODASI-ADI"/>
      <sheetName val="SİTE YÖNETİM İCMAL-ADI"/>
      <sheetName val="SİTE YÖNETİM-ADI"/>
      <sheetName val="SOSYAL TESİS SPOR İCMAL-ADI"/>
      <sheetName val="SOSYAL TESİS SPOR-ADI"/>
      <sheetName val="SOSYAL TESİS CAFE İCMAL-ADI"/>
      <sheetName val="SOSYAL TESİS CAFE-ADI"/>
      <sheetName val="GÜVENLİK VE SÜS HAV-İCMAL-ADI"/>
      <sheetName val="GÜVENLİK VE SÜS HAVUZU-ADI"/>
      <sheetName val="4 İCMAL ALTYAPI-ADI"/>
      <sheetName val="ALTYAPI-ADI"/>
      <sheetName val="A10 ŞANTİYE GELEN GİDER"/>
      <sheetName val="GÜVENLİK KLÜBELERİ"/>
      <sheetName val="boq"/>
      <sheetName val="ELKTRİK_11"/>
      <sheetName val="NAKİT_DEĞERLENDİRME1"/>
      <sheetName val="BF-EK_(ATTIRILMIŞ)1"/>
      <sheetName val="KEŞİF-fiz_(2)1"/>
      <sheetName val="KEŞİF-fiz_(3)1"/>
      <sheetName val="MAHAL_LİSTESİ1"/>
      <sheetName val="KİR-KAR_(2)1"/>
      <sheetName val="ÖDEME-36-kredili_(2)1"/>
      <sheetName val="ÖDEME-36-kredili_(3)1"/>
      <sheetName val="4 -Механика"/>
      <sheetName val="TES?SAT"/>
      <sheetName val="LOB"/>
      <sheetName val="FATURA"/>
      <sheetName val="Teklif.2"/>
      <sheetName val="Faturanızı Özelleştirin"/>
      <sheetName val="BILGI GIR"/>
      <sheetName val="BLOK-KE??F"/>
      <sheetName val="?CMAL"/>
      <sheetName val="katsay?lar"/>
      <sheetName val="(c)YOSİ"/>
      <sheetName val="Teklif.2.xls"/>
      <sheetName val="Sheet1"/>
      <sheetName val="Kesif_Ozeti"/>
      <sheetName val="#BAŞV"/>
      <sheetName val="imalat iç sayfa"/>
      <sheetName val="TABLO-3"/>
      <sheetName val="ELKTRİK_12"/>
      <sheetName val="NAKİT_DEĞERLENDİRME2"/>
      <sheetName val="BF-EK_(ATTIRILMIŞ)2"/>
      <sheetName val="KEŞİF-fiz_(2)2"/>
      <sheetName val="KEŞİF-fiz_(3)2"/>
      <sheetName val="MAHAL_LİSTESİ2"/>
      <sheetName val="KİR-KAR_(2)2"/>
      <sheetName val="ÖDEME-36-kredili_(2)2"/>
      <sheetName val="ÖDEME-36-kredili_(3)2"/>
      <sheetName val="Faturanızı_Özelleştirin"/>
      <sheetName val="BILGI_GIR"/>
      <sheetName val="BUTÇE_ÖZET"/>
      <sheetName val="PROJE_MUKAYESE"/>
      <sheetName val="İCMAL_BÜTÇE"/>
      <sheetName val="GERÇEKLEŞEN_BÜTÇE_"/>
      <sheetName val="GERÇEKLEŞEN_BÜTÇE"/>
      <sheetName val="HEDEF_BÜTÇE"/>
      <sheetName val="A09_PEYZAJ_TT-EK1_"/>
      <sheetName val="A01_TOPRAK_İŞLERİ"/>
      <sheetName val="A01_İNKLINOMETRE"/>
      <sheetName val="A02_OZBEK_AS"/>
      <sheetName val="A02_OZBEK_ADI"/>
      <sheetName val="A02__OZBEK_ADA_DISI"/>
      <sheetName val="A03_KABA_YAPI"/>
      <sheetName val="A04_TUGRA_AS"/>
      <sheetName val="A04_TUGRA_ADI"/>
      <sheetName val="A04_İnce_İşler_Keşif"/>
      <sheetName val="A04_P-LINE"/>
      <sheetName val="A04_KAPLAMA"/>
      <sheetName val="A04_SOSYAL_TESİSLER"/>
      <sheetName val="A04_SERAMİK"/>
      <sheetName val="A04_MERMER_KEŞİF"/>
      <sheetName val="MERMER_METRAJ"/>
      <sheetName val="A04_ALÜMİNYUM"/>
      <sheetName val="A04_ÇELİK_KAPI"/>
      <sheetName val="A04_İÇ_KAPI"/>
      <sheetName val="A04_SAC_KAPI"/>
      <sheetName val="A04_SAC_KAPI_METRAJ"/>
      <sheetName val="A04_PVC"/>
      <sheetName val="PVC_METRAJI"/>
      <sheetName val="A04_MOBİLYA"/>
      <sheetName val="A04_VİTRİFİYE"/>
      <sheetName val="A05_CEPHE"/>
      <sheetName val="A05_DIŞ_KABA_SIVA"/>
      <sheetName val="A03-04-06_ÇATI_"/>
      <sheetName val="A06_PLINE"/>
      <sheetName val="A07_MEK_EROGLU"/>
      <sheetName val="A07_MEK_AS"/>
      <sheetName val="SIHHİ_TESİSAT_AS"/>
      <sheetName val="KLİMA_TESİSATI_AS"/>
      <sheetName val="TEST,_AYAR,_İŞL_AS"/>
      <sheetName val="A07_MEK_ADI"/>
      <sheetName val="SIHHİ_TESİSAT_ADI"/>
      <sheetName val="KLİMA_TESİSATI_ADI"/>
      <sheetName val="TEST,_AYAR,_İŞL_ADI"/>
      <sheetName val="A08_ELK_EROĞLU"/>
      <sheetName val="A08_AS__AS"/>
      <sheetName val="A08_AS_ADI"/>
      <sheetName val="A08_ELK_AS"/>
      <sheetName val="2_BLOK_İCMAL-AS"/>
      <sheetName val="_BL_ORTAK_ALANLAR-AS"/>
      <sheetName val="BL_DAİRE_İÇLER-AS"/>
      <sheetName val="3_SOSYAL_ALAN_GENEL_İCMAL-AS"/>
      <sheetName val="HİDROFOR_ODASI_İCMAL-AS"/>
      <sheetName val="HİDROFOR_ODASI-AS"/>
      <sheetName val="SİTE_YÖNETİM_İCMAL-AS"/>
      <sheetName val="SİTE_YÖNETİM-AS"/>
      <sheetName val="SOSYAL_TESİS_SPOR_İCMAL-AS"/>
      <sheetName val="SOSYAL_TESİS_SPOR-AS"/>
      <sheetName val="SOSYAL_TESİS_CAFE_İCMAL-AS"/>
      <sheetName val="SOSYAL_TESİS_CAFE-AS"/>
      <sheetName val="GÜVENLİK_VE_SÜS_HAVUZU_İCMAL-AS"/>
      <sheetName val="GÜVENLİK_VE_SÜS_HAVUZU"/>
      <sheetName val="4_İCMAL_ALTYAPI-AS"/>
      <sheetName val="A08_ELK_ADI_"/>
      <sheetName val="2_BLOK_İCMAL-ADI"/>
      <sheetName val="_BL_ORTAK_ALANLAR-ADI"/>
      <sheetName val="BL_DAİRE_İÇLERİ-ADI"/>
      <sheetName val="3_SOSYAL_ALAN_GENEL_İCMAL-ADI"/>
      <sheetName val="HİDROFOR_ODASI_İCMAL-ADI"/>
      <sheetName val="HİDROFOR_ODASI-ADI"/>
      <sheetName val="SİTE_YÖNETİM_İCMAL-ADI"/>
      <sheetName val="SİTE_YÖNETİM-ADI"/>
      <sheetName val="SOSYAL_TESİS_SPOR_İCMAL-ADI"/>
      <sheetName val="SOSYAL_TESİS_SPOR-ADI"/>
      <sheetName val="SOSYAL_TESİS_CAFE_İCMAL-ADI"/>
      <sheetName val="SOSYAL_TESİS_CAFE-ADI"/>
      <sheetName val="GÜVENLİK_VE_SÜS_HAV-İCMAL-ADI"/>
      <sheetName val="GÜVENLİK_VE_SÜS_HAVUZU-ADI"/>
      <sheetName val="4_İCMAL_ALTYAPI-ADI"/>
      <sheetName val="A10_ŞANTİYE_GELEN_GİDER"/>
      <sheetName val="GÜVENLİK_KLÜBELERİ"/>
      <sheetName val="Teklif_2"/>
      <sheetName val="Teklif_2_xls"/>
      <sheetName val="imalat_iç_sayfa"/>
      <sheetName val="BLOK-KE__F"/>
      <sheetName val="TES_SAT"/>
      <sheetName val="_CMAL"/>
      <sheetName val="katsay_lar"/>
      <sheetName val="Veri Tabanı"/>
      <sheetName val=""/>
      <sheetName val="Общий итог"/>
      <sheetName val="HKED.KEŞFİ İmalat"/>
      <sheetName val="YEŞİL DEFTER-İmalat"/>
      <sheetName val="KALIP"/>
      <sheetName val="Demir Fiyat Farkı KD"/>
      <sheetName val="Sayfa2"/>
      <sheetName val="Finansal tamamlanma Eğrisi"/>
      <sheetName val="ELKTRİK_13"/>
      <sheetName val="NAKİT_DEĞERLENDİRME3"/>
      <sheetName val="BF-EK_(ATTIRILMIŞ)3"/>
      <sheetName val="KEŞİF-fiz_(2)3"/>
      <sheetName val="KEŞİF-fiz_(3)3"/>
      <sheetName val="MAHAL_LİSTESİ3"/>
      <sheetName val="KİR-KAR_(2)3"/>
      <sheetName val="ÖDEME-36-kredili_(2)3"/>
      <sheetName val="ÖDEME-36-kredili_(3)3"/>
      <sheetName val="Faturanızı_Özelleştirin1"/>
      <sheetName val="BILGI_GIR1"/>
      <sheetName val="BUTÇE_ÖZET1"/>
      <sheetName val="PROJE_MUKAYESE1"/>
      <sheetName val="İCMAL_BÜTÇE1"/>
      <sheetName val="GERÇEKLEŞEN_BÜTÇE_1"/>
      <sheetName val="GERÇEKLEŞEN_BÜTÇE1"/>
      <sheetName val="HEDEF_BÜTÇE1"/>
      <sheetName val="A09_PEYZAJ_TT-EK1_1"/>
      <sheetName val="A01_TOPRAK_İŞLERİ1"/>
      <sheetName val="A01_İNKLINOMETRE1"/>
      <sheetName val="A02_OZBEK_AS1"/>
      <sheetName val="A02_OZBEK_ADI1"/>
      <sheetName val="A02__OZBEK_ADA_DISI1"/>
      <sheetName val="A03_KABA_YAPI1"/>
      <sheetName val="A04_TUGRA_AS1"/>
      <sheetName val="A04_TUGRA_ADI1"/>
      <sheetName val="A04_İnce_İşler_Keşif1"/>
      <sheetName val="A04_P-LINE1"/>
      <sheetName val="A04_KAPLAMA1"/>
      <sheetName val="A04_SOSYAL_TESİSLER1"/>
      <sheetName val="A04_SERAMİK1"/>
      <sheetName val="A04_MERMER_KEŞİF1"/>
      <sheetName val="MERMER_METRAJ1"/>
      <sheetName val="A04_ALÜMİNYUM1"/>
      <sheetName val="A04_ÇELİK_KAPI1"/>
      <sheetName val="A04_İÇ_KAPI1"/>
      <sheetName val="A04_SAC_KAPI1"/>
      <sheetName val="A04_SAC_KAPI_METRAJ1"/>
      <sheetName val="A04_PVC1"/>
      <sheetName val="PVC_METRAJI1"/>
      <sheetName val="A04_MOBİLYA1"/>
      <sheetName val="A04_VİTRİFİYE1"/>
      <sheetName val="A05_CEPHE1"/>
      <sheetName val="A05_DIŞ_KABA_SIVA1"/>
      <sheetName val="A03-04-06_ÇATI_1"/>
      <sheetName val="A06_PLINE1"/>
      <sheetName val="A07_MEK_EROGLU1"/>
      <sheetName val="A07_MEK_AS1"/>
      <sheetName val="SIHHİ_TESİSAT_AS1"/>
      <sheetName val="KLİMA_TESİSATI_AS1"/>
      <sheetName val="TEST,_AYAR,_İŞL_AS1"/>
      <sheetName val="A07_MEK_ADI1"/>
      <sheetName val="SIHHİ_TESİSAT_ADI1"/>
      <sheetName val="KLİMA_TESİSATI_ADI1"/>
      <sheetName val="TEST,_AYAR,_İŞL_ADI1"/>
      <sheetName val="A08_ELK_EROĞLU1"/>
      <sheetName val="A08_AS__AS1"/>
      <sheetName val="A08_AS_ADI1"/>
      <sheetName val="A08_ELK_AS1"/>
      <sheetName val="2_BLOK_İCMAL-AS1"/>
      <sheetName val="_BL_ORTAK_ALANLAR-AS1"/>
      <sheetName val="BL_DAİRE_İÇLER-AS1"/>
      <sheetName val="3_SOSYAL_ALAN_GENEL_İCMAL-AS1"/>
      <sheetName val="HİDROFOR_ODASI_İCMAL-AS1"/>
      <sheetName val="HİDROFOR_ODASI-AS1"/>
      <sheetName val="SİTE_YÖNETİM_İCMAL-AS1"/>
      <sheetName val="SİTE_YÖNETİM-AS1"/>
      <sheetName val="SOSYAL_TESİS_SPOR_İCMAL-AS1"/>
      <sheetName val="SOSYAL_TESİS_SPOR-AS1"/>
      <sheetName val="SOSYAL_TESİS_CAFE_İCMAL-AS1"/>
      <sheetName val="SOSYAL_TESİS_CAFE-AS1"/>
      <sheetName val="GÜVENLİK_VE_SÜS_HAVUZU_İCMAL-A1"/>
      <sheetName val="GÜVENLİK_VE_SÜS_HAVUZU1"/>
      <sheetName val="4_İCMAL_ALTYAPI-AS1"/>
      <sheetName val="A08_ELK_ADI_1"/>
      <sheetName val="2_BLOK_İCMAL-ADI1"/>
      <sheetName val="_BL_ORTAK_ALANLAR-ADI1"/>
      <sheetName val="BL_DAİRE_İÇLERİ-ADI1"/>
      <sheetName val="3_SOSYAL_ALAN_GENEL_İCMAL-ADI1"/>
      <sheetName val="HİDROFOR_ODASI_İCMAL-ADI1"/>
      <sheetName val="HİDROFOR_ODASI-ADI1"/>
      <sheetName val="SİTE_YÖNETİM_İCMAL-ADI1"/>
      <sheetName val="SİTE_YÖNETİM-ADI1"/>
      <sheetName val="SOSYAL_TESİS_SPOR_İCMAL-ADI1"/>
      <sheetName val="SOSYAL_TESİS_SPOR-ADI1"/>
      <sheetName val="SOSYAL_TESİS_CAFE_İCMAL-ADI1"/>
      <sheetName val="SOSYAL_TESİS_CAFE-ADI1"/>
      <sheetName val="GÜVENLİK_VE_SÜS_HAV-İCMAL-ADI1"/>
      <sheetName val="GÜVENLİK_VE_SÜS_HAVUZU-ADI1"/>
      <sheetName val="4_İCMAL_ALTYAPI-ADI1"/>
      <sheetName val="A10_ŞANTİYE_GELEN_GİDER1"/>
      <sheetName val="GÜVENLİK_KLÜBELERİ1"/>
      <sheetName val="Teklif_21"/>
      <sheetName val="Teklif_2_xls1"/>
      <sheetName val="4_-Механика"/>
      <sheetName val="imalat_iç_sayfa1"/>
      <sheetName val="Veri_Tabanı"/>
      <sheetName val="HKED_KEŞFİ_İmalat"/>
      <sheetName val="YEŞİL_DEFTER-İmalat"/>
      <sheetName val="Finansal_tamamlanma_Eğrisi"/>
      <sheetName val="Demir_Fiyat_Farkı_KD"/>
      <sheetName val="LİSTS"/>
      <sheetName val="Y.D"/>
      <sheetName val="masraf yeri"/>
      <sheetName val="Y_D"/>
      <sheetName val="masraf_yeri"/>
      <sheetName val="TCMB"/>
      <sheetName val="FİRMALAR"/>
      <sheetName val="YK Nat. Gas (Off-site)"/>
      <sheetName val="B. Fiyatlar"/>
      <sheetName val="Veri"/>
      <sheetName val="VTR"/>
      <sheetName val="ELKTRİK_14"/>
      <sheetName val="NAKİT_DEĞERLENDİRME4"/>
      <sheetName val="BF-EK_(ATTIRILMIŞ)4"/>
      <sheetName val="KEŞİF-fiz_(2)4"/>
      <sheetName val="KEŞİF-fiz_(3)4"/>
      <sheetName val="MAHAL_LİSTESİ4"/>
      <sheetName val="KİR-KAR_(2)4"/>
      <sheetName val="ÖDEME-36-kredili_(2)4"/>
      <sheetName val="ÖDEME-36-kredili_(3)4"/>
      <sheetName val="Faturanızı_Özelleştirin2"/>
      <sheetName val="BILGI_GIR2"/>
      <sheetName val="Teklif_22"/>
      <sheetName val="BUTÇE_ÖZET2"/>
      <sheetName val="PROJE_MUKAYESE2"/>
      <sheetName val="İCMAL_BÜTÇE2"/>
      <sheetName val="GERÇEKLEŞEN_BÜTÇE_2"/>
      <sheetName val="GERÇEKLEŞEN_BÜTÇE2"/>
      <sheetName val="HEDEF_BÜTÇE2"/>
      <sheetName val="A09_PEYZAJ_TT-EK1_2"/>
      <sheetName val="A01_TOPRAK_İŞLERİ2"/>
      <sheetName val="A01_İNKLINOMETRE2"/>
      <sheetName val="A02_OZBEK_AS2"/>
      <sheetName val="A02_OZBEK_ADI2"/>
      <sheetName val="A02__OZBEK_ADA_DISI2"/>
      <sheetName val="A03_KABA_YAPI2"/>
      <sheetName val="A04_TUGRA_AS2"/>
      <sheetName val="A04_TUGRA_ADI2"/>
      <sheetName val="A04_İnce_İşler_Keşif2"/>
      <sheetName val="A04_P-LINE2"/>
      <sheetName val="A04_KAPLAMA2"/>
      <sheetName val="A04_SOSYAL_TESİSLER2"/>
      <sheetName val="A04_SERAMİK2"/>
      <sheetName val="A04_MERMER_KEŞİF2"/>
      <sheetName val="MERMER_METRAJ2"/>
      <sheetName val="A04_ALÜMİNYUM2"/>
      <sheetName val="A04_ÇELİK_KAPI2"/>
      <sheetName val="A04_İÇ_KAPI2"/>
      <sheetName val="A04_SAC_KAPI2"/>
      <sheetName val="A04_SAC_KAPI_METRAJ2"/>
      <sheetName val="A04_PVC2"/>
      <sheetName val="PVC_METRAJI2"/>
      <sheetName val="A04_MOBİLYA2"/>
      <sheetName val="A04_VİTRİFİYE2"/>
      <sheetName val="A05_CEPHE2"/>
      <sheetName val="A05_DIŞ_KABA_SIVA2"/>
      <sheetName val="A03-04-06_ÇATI_2"/>
      <sheetName val="A06_PLINE2"/>
      <sheetName val="A07_MEK_EROGLU2"/>
      <sheetName val="A07_MEK_AS2"/>
      <sheetName val="SIHHİ_TESİSAT_AS2"/>
      <sheetName val="KLİMA_TESİSATI_AS2"/>
      <sheetName val="TEST,_AYAR,_İŞL_AS2"/>
      <sheetName val="A07_MEK_ADI2"/>
      <sheetName val="SIHHİ_TESİSAT_ADI2"/>
      <sheetName val="KLİMA_TESİSATI_ADI2"/>
      <sheetName val="TEST,_AYAR,_İŞL_ADI2"/>
      <sheetName val="A08_ELK_EROĞLU2"/>
      <sheetName val="A08_AS__AS2"/>
      <sheetName val="A08_AS_ADI2"/>
      <sheetName val="A08_ELK_AS2"/>
      <sheetName val="2_BLOK_İCMAL-AS2"/>
      <sheetName val="_BL_ORTAK_ALANLAR-AS2"/>
      <sheetName val="BL_DAİRE_İÇLER-AS2"/>
      <sheetName val="3_SOSYAL_ALAN_GENEL_İCMAL-AS2"/>
      <sheetName val="HİDROFOR_ODASI_İCMAL-AS2"/>
      <sheetName val="HİDROFOR_ODASI-AS2"/>
      <sheetName val="SİTE_YÖNETİM_İCMAL-AS2"/>
      <sheetName val="SİTE_YÖNETİM-AS2"/>
      <sheetName val="SOSYAL_TESİS_SPOR_İCMAL-AS2"/>
      <sheetName val="SOSYAL_TESİS_SPOR-AS2"/>
      <sheetName val="SOSYAL_TESİS_CAFE_İCMAL-AS2"/>
      <sheetName val="SOSYAL_TESİS_CAFE-AS2"/>
      <sheetName val="GÜVENLİK_VE_SÜS_HAVUZU_İCMAL-A2"/>
      <sheetName val="GÜVENLİK_VE_SÜS_HAVUZU2"/>
      <sheetName val="4_İCMAL_ALTYAPI-AS2"/>
      <sheetName val="A08_ELK_ADI_2"/>
      <sheetName val="2_BLOK_İCMAL-ADI2"/>
      <sheetName val="_BL_ORTAK_ALANLAR-ADI2"/>
      <sheetName val="BL_DAİRE_İÇLERİ-ADI2"/>
      <sheetName val="3_SOSYAL_ALAN_GENEL_İCMAL-ADI2"/>
      <sheetName val="HİDROFOR_ODASI_İCMAL-ADI2"/>
      <sheetName val="HİDROFOR_ODASI-ADI2"/>
      <sheetName val="SİTE_YÖNETİM_İCMAL-ADI2"/>
      <sheetName val="SİTE_YÖNETİM-ADI2"/>
      <sheetName val="SOSYAL_TESİS_SPOR_İCMAL-ADI2"/>
      <sheetName val="SOSYAL_TESİS_SPOR-ADI2"/>
      <sheetName val="SOSYAL_TESİS_CAFE_İCMAL-ADI2"/>
      <sheetName val="SOSYAL_TESİS_CAFE-ADI2"/>
      <sheetName val="GÜVENLİK_VE_SÜS_HAV-İCMAL-ADI2"/>
      <sheetName val="GÜVENLİK_VE_SÜS_HAVUZU-ADI2"/>
      <sheetName val="4_İCMAL_ALTYAPI-ADI2"/>
      <sheetName val="A10_ŞANTİYE_GELEN_GİDER2"/>
      <sheetName val="GÜVENLİK_KLÜBELERİ2"/>
      <sheetName val="Teklif_2_xls2"/>
      <sheetName val="4_-Механика1"/>
      <sheetName val="imalat_iç_sayfa2"/>
      <sheetName val="Veri_Tabanı1"/>
      <sheetName val="HKED_KEŞFİ_İmalat1"/>
      <sheetName val="YEŞİL_DEFTER-İmalat1"/>
      <sheetName val="Y_D1"/>
      <sheetName val="Finansal_tamamlanma_Eğrisi1"/>
      <sheetName val="Demir_Fiyat_Farkı_KD1"/>
      <sheetName val="masraf_yeri1"/>
      <sheetName val="sal"/>
      <sheetName val="04.Özet"/>
      <sheetName val="AOP Summary-2"/>
      <sheetName val="rayıc"/>
      <sheetName val="pencere merkezi ys ab"/>
      <sheetName val="kule pencere merk"/>
      <sheetName val="Kur"/>
      <sheetName val="info "/>
      <sheetName val="13-İŞGÜCÜ.HİSTOGRAM'03"/>
      <sheetName val="DATA"/>
      <sheetName val="ELKTRİK_17"/>
      <sheetName val="NAKİT_DEĞERLENDİRME7"/>
      <sheetName val="BF-EK_(ATTIRILMIŞ)7"/>
      <sheetName val="KEŞİF-fiz_(2)7"/>
      <sheetName val="KEŞİF-fiz_(3)7"/>
      <sheetName val="MAHAL_LİSTESİ7"/>
      <sheetName val="KİR-KAR_(2)7"/>
      <sheetName val="ÖDEME-36-kredili_(2)7"/>
      <sheetName val="ÖDEME-36-kredili_(3)7"/>
      <sheetName val="Faturanızı_Özelleştirin5"/>
      <sheetName val="BILGI_GIR5"/>
      <sheetName val="Teklif_25"/>
      <sheetName val="BUTÇE_ÖZET5"/>
      <sheetName val="PROJE_MUKAYESE5"/>
      <sheetName val="İCMAL_BÜTÇE5"/>
      <sheetName val="GERÇEKLEŞEN_BÜTÇE_5"/>
      <sheetName val="GERÇEKLEŞEN_BÜTÇE5"/>
      <sheetName val="HEDEF_BÜTÇE5"/>
      <sheetName val="A09_PEYZAJ_TT-EK1_5"/>
      <sheetName val="A01_TOPRAK_İŞLERİ5"/>
      <sheetName val="A01_İNKLINOMETRE5"/>
      <sheetName val="A02_OZBEK_AS5"/>
      <sheetName val="A02_OZBEK_ADI5"/>
      <sheetName val="A02__OZBEK_ADA_DISI5"/>
      <sheetName val="A03_KABA_YAPI5"/>
      <sheetName val="A04_TUGRA_AS5"/>
      <sheetName val="A04_TUGRA_ADI5"/>
      <sheetName val="A04_İnce_İşler_Keşif5"/>
      <sheetName val="A04_P-LINE5"/>
      <sheetName val="A04_KAPLAMA5"/>
      <sheetName val="A04_SOSYAL_TESİSLER5"/>
      <sheetName val="A04_SERAMİK5"/>
      <sheetName val="A04_MERMER_KEŞİF5"/>
      <sheetName val="MERMER_METRAJ5"/>
      <sheetName val="A04_ALÜMİNYUM5"/>
      <sheetName val="A04_ÇELİK_KAPI5"/>
      <sheetName val="A04_İÇ_KAPI5"/>
      <sheetName val="A04_SAC_KAPI5"/>
      <sheetName val="A04_SAC_KAPI_METRAJ5"/>
      <sheetName val="A04_PVC5"/>
      <sheetName val="PVC_METRAJI5"/>
      <sheetName val="A04_MOBİLYA5"/>
      <sheetName val="A04_VİTRİFİYE5"/>
      <sheetName val="A05_CEPHE5"/>
      <sheetName val="A05_DIŞ_KABA_SIVA5"/>
      <sheetName val="A03-04-06_ÇATI_5"/>
      <sheetName val="A06_PLINE5"/>
      <sheetName val="A07_MEK_EROGLU5"/>
      <sheetName val="A07_MEK_AS5"/>
      <sheetName val="SIHHİ_TESİSAT_AS5"/>
      <sheetName val="KLİMA_TESİSATI_AS5"/>
      <sheetName val="TEST,_AYAR,_İŞL_AS5"/>
      <sheetName val="A07_MEK_ADI5"/>
      <sheetName val="SIHHİ_TESİSAT_ADI5"/>
      <sheetName val="KLİMA_TESİSATI_ADI5"/>
      <sheetName val="TEST,_AYAR,_İŞL_ADI5"/>
      <sheetName val="A08_ELK_EROĞLU5"/>
      <sheetName val="A08_AS__AS5"/>
      <sheetName val="A08_AS_ADI5"/>
      <sheetName val="A08_ELK_AS5"/>
      <sheetName val="2_BLOK_İCMAL-AS5"/>
      <sheetName val="_BL_ORTAK_ALANLAR-AS5"/>
      <sheetName val="BL_DAİRE_İÇLER-AS5"/>
      <sheetName val="3_SOSYAL_ALAN_GENEL_İCMAL-AS5"/>
      <sheetName val="HİDROFOR_ODASI_İCMAL-AS5"/>
      <sheetName val="HİDROFOR_ODASI-AS5"/>
      <sheetName val="SİTE_YÖNETİM_İCMAL-AS5"/>
      <sheetName val="SİTE_YÖNETİM-AS5"/>
      <sheetName val="SOSYAL_TESİS_SPOR_İCMAL-AS5"/>
      <sheetName val="SOSYAL_TESİS_SPOR-AS5"/>
      <sheetName val="SOSYAL_TESİS_CAFE_İCMAL-AS5"/>
      <sheetName val="SOSYAL_TESİS_CAFE-AS5"/>
      <sheetName val="GÜVENLİK_VE_SÜS_HAVUZU_İCMAL-A5"/>
      <sheetName val="GÜVENLİK_VE_SÜS_HAVUZU5"/>
      <sheetName val="4_İCMAL_ALTYAPI-AS5"/>
      <sheetName val="A08_ELK_ADI_5"/>
      <sheetName val="2_BLOK_İCMAL-ADI5"/>
      <sheetName val="_BL_ORTAK_ALANLAR-ADI5"/>
      <sheetName val="BL_DAİRE_İÇLERİ-ADI5"/>
      <sheetName val="3_SOSYAL_ALAN_GENEL_İCMAL-ADI5"/>
      <sheetName val="HİDROFOR_ODASI_İCMAL-ADI5"/>
      <sheetName val="HİDROFOR_ODASI-ADI5"/>
      <sheetName val="SİTE_YÖNETİM_İCMAL-ADI5"/>
      <sheetName val="SİTE_YÖNETİM-ADI5"/>
      <sheetName val="SOSYAL_TESİS_SPOR_İCMAL-ADI5"/>
      <sheetName val="SOSYAL_TESİS_SPOR-ADI5"/>
      <sheetName val="SOSYAL_TESİS_CAFE_İCMAL-ADI5"/>
      <sheetName val="SOSYAL_TESİS_CAFE-ADI5"/>
      <sheetName val="GÜVENLİK_VE_SÜS_HAV-İCMAL-ADI5"/>
      <sheetName val="GÜVENLİK_VE_SÜS_HAVUZU-ADI5"/>
      <sheetName val="4_İCMAL_ALTYAPI-ADI5"/>
      <sheetName val="A10_ŞANTİYE_GELEN_GİDER5"/>
      <sheetName val="GÜVENLİK_KLÜBELERİ5"/>
      <sheetName val="Teklif_2_xls5"/>
      <sheetName val="4_-Механика4"/>
      <sheetName val="imalat_iç_sayfa5"/>
      <sheetName val="Veri_Tabanı4"/>
      <sheetName val="HKED_KEŞFİ_İmalat4"/>
      <sheetName val="YEŞİL_DEFTER-İmalat4"/>
      <sheetName val="Y_D4"/>
      <sheetName val="Finansal_tamamlanma_Eğrisi4"/>
      <sheetName val="Demir_Fiyat_Farkı_KD4"/>
      <sheetName val="masraf_yeri4"/>
      <sheetName val="B__Fiyatlar2"/>
      <sheetName val="ELKTRİK_15"/>
      <sheetName val="NAKİT_DEĞERLENDİRME5"/>
      <sheetName val="BF-EK_(ATTIRILMIŞ)5"/>
      <sheetName val="KEŞİF-fiz_(2)5"/>
      <sheetName val="KEŞİF-fiz_(3)5"/>
      <sheetName val="MAHAL_LİSTESİ5"/>
      <sheetName val="KİR-KAR_(2)5"/>
      <sheetName val="ÖDEME-36-kredili_(2)5"/>
      <sheetName val="ÖDEME-36-kredili_(3)5"/>
      <sheetName val="Faturanızı_Özelleştirin3"/>
      <sheetName val="BILGI_GIR3"/>
      <sheetName val="Teklif_23"/>
      <sheetName val="BUTÇE_ÖZET3"/>
      <sheetName val="PROJE_MUKAYESE3"/>
      <sheetName val="İCMAL_BÜTÇE3"/>
      <sheetName val="GERÇEKLEŞEN_BÜTÇE_3"/>
      <sheetName val="GERÇEKLEŞEN_BÜTÇE3"/>
      <sheetName val="HEDEF_BÜTÇE3"/>
      <sheetName val="A09_PEYZAJ_TT-EK1_3"/>
      <sheetName val="A01_TOPRAK_İŞLERİ3"/>
      <sheetName val="A01_İNKLINOMETRE3"/>
      <sheetName val="A02_OZBEK_AS3"/>
      <sheetName val="A02_OZBEK_ADI3"/>
      <sheetName val="A02__OZBEK_ADA_DISI3"/>
      <sheetName val="A03_KABA_YAPI3"/>
      <sheetName val="A04_TUGRA_AS3"/>
      <sheetName val="A04_TUGRA_ADI3"/>
      <sheetName val="A04_İnce_İşler_Keşif3"/>
      <sheetName val="A04_P-LINE3"/>
      <sheetName val="A04_KAPLAMA3"/>
      <sheetName val="A04_SOSYAL_TESİSLER3"/>
      <sheetName val="A04_SERAMİK3"/>
      <sheetName val="A04_MERMER_KEŞİF3"/>
      <sheetName val="MERMER_METRAJ3"/>
      <sheetName val="A04_ALÜMİNYUM3"/>
      <sheetName val="A04_ÇELİK_KAPI3"/>
      <sheetName val="A04_İÇ_KAPI3"/>
      <sheetName val="A04_SAC_KAPI3"/>
      <sheetName val="A04_SAC_KAPI_METRAJ3"/>
      <sheetName val="A04_PVC3"/>
      <sheetName val="PVC_METRAJI3"/>
      <sheetName val="A04_MOBİLYA3"/>
      <sheetName val="A04_VİTRİFİYE3"/>
      <sheetName val="A05_CEPHE3"/>
      <sheetName val="A05_DIŞ_KABA_SIVA3"/>
      <sheetName val="A03-04-06_ÇATI_3"/>
      <sheetName val="A06_PLINE3"/>
      <sheetName val="A07_MEK_EROGLU3"/>
      <sheetName val="A07_MEK_AS3"/>
      <sheetName val="SIHHİ_TESİSAT_AS3"/>
      <sheetName val="KLİMA_TESİSATI_AS3"/>
      <sheetName val="TEST,_AYAR,_İŞL_AS3"/>
      <sheetName val="A07_MEK_ADI3"/>
      <sheetName val="SIHHİ_TESİSAT_ADI3"/>
      <sheetName val="KLİMA_TESİSATI_ADI3"/>
      <sheetName val="TEST,_AYAR,_İŞL_ADI3"/>
      <sheetName val="A08_ELK_EROĞLU3"/>
      <sheetName val="A08_AS__AS3"/>
      <sheetName val="A08_AS_ADI3"/>
      <sheetName val="A08_ELK_AS3"/>
      <sheetName val="2_BLOK_İCMAL-AS3"/>
      <sheetName val="_BL_ORTAK_ALANLAR-AS3"/>
      <sheetName val="BL_DAİRE_İÇLER-AS3"/>
      <sheetName val="3_SOSYAL_ALAN_GENEL_İCMAL-AS3"/>
      <sheetName val="HİDROFOR_ODASI_İCMAL-AS3"/>
      <sheetName val="HİDROFOR_ODASI-AS3"/>
      <sheetName val="SİTE_YÖNETİM_İCMAL-AS3"/>
      <sheetName val="SİTE_YÖNETİM-AS3"/>
      <sheetName val="SOSYAL_TESİS_SPOR_İCMAL-AS3"/>
      <sheetName val="SOSYAL_TESİS_SPOR-AS3"/>
      <sheetName val="SOSYAL_TESİS_CAFE_İCMAL-AS3"/>
      <sheetName val="SOSYAL_TESİS_CAFE-AS3"/>
      <sheetName val="GÜVENLİK_VE_SÜS_HAVUZU_İCMAL-A3"/>
      <sheetName val="GÜVENLİK_VE_SÜS_HAVUZU3"/>
      <sheetName val="4_İCMAL_ALTYAPI-AS3"/>
      <sheetName val="A08_ELK_ADI_3"/>
      <sheetName val="2_BLOK_İCMAL-ADI3"/>
      <sheetName val="_BL_ORTAK_ALANLAR-ADI3"/>
      <sheetName val="BL_DAİRE_İÇLERİ-ADI3"/>
      <sheetName val="3_SOSYAL_ALAN_GENEL_İCMAL-ADI3"/>
      <sheetName val="HİDROFOR_ODASI_İCMAL-ADI3"/>
      <sheetName val="HİDROFOR_ODASI-ADI3"/>
      <sheetName val="SİTE_YÖNETİM_İCMAL-ADI3"/>
      <sheetName val="SİTE_YÖNETİM-ADI3"/>
      <sheetName val="SOSYAL_TESİS_SPOR_İCMAL-ADI3"/>
      <sheetName val="SOSYAL_TESİS_SPOR-ADI3"/>
      <sheetName val="SOSYAL_TESİS_CAFE_İCMAL-ADI3"/>
      <sheetName val="SOSYAL_TESİS_CAFE-ADI3"/>
      <sheetName val="GÜVENLİK_VE_SÜS_HAV-İCMAL-ADI3"/>
      <sheetName val="GÜVENLİK_VE_SÜS_HAVUZU-ADI3"/>
      <sheetName val="4_İCMAL_ALTYAPI-ADI3"/>
      <sheetName val="A10_ŞANTİYE_GELEN_GİDER3"/>
      <sheetName val="GÜVENLİK_KLÜBELERİ3"/>
      <sheetName val="Teklif_2_xls3"/>
      <sheetName val="4_-Механика2"/>
      <sheetName val="imalat_iç_sayfa3"/>
      <sheetName val="Veri_Tabanı2"/>
      <sheetName val="HKED_KEŞFİ_İmalat2"/>
      <sheetName val="YEŞİL_DEFTER-İmalat2"/>
      <sheetName val="masraf_yeri2"/>
      <sheetName val="Finansal_tamamlanma_Eğrisi2"/>
      <sheetName val="Demir_Fiyat_Farkı_KD2"/>
      <sheetName val="Y_D2"/>
      <sheetName val="B__Fiyatlar"/>
      <sheetName val="ELKTRİK_16"/>
      <sheetName val="NAKİT_DEĞERLENDİRME6"/>
      <sheetName val="BF-EK_(ATTIRILMIŞ)6"/>
      <sheetName val="KEŞİF-fiz_(2)6"/>
      <sheetName val="KEŞİF-fiz_(3)6"/>
      <sheetName val="MAHAL_LİSTESİ6"/>
      <sheetName val="KİR-KAR_(2)6"/>
      <sheetName val="ÖDEME-36-kredili_(2)6"/>
      <sheetName val="ÖDEME-36-kredili_(3)6"/>
      <sheetName val="Faturanızı_Özelleştirin4"/>
      <sheetName val="BILGI_GIR4"/>
      <sheetName val="Teklif_24"/>
      <sheetName val="BUTÇE_ÖZET4"/>
      <sheetName val="PROJE_MUKAYESE4"/>
      <sheetName val="İCMAL_BÜTÇE4"/>
      <sheetName val="GERÇEKLEŞEN_BÜTÇE_4"/>
      <sheetName val="GERÇEKLEŞEN_BÜTÇE4"/>
      <sheetName val="HEDEF_BÜTÇE4"/>
      <sheetName val="A09_PEYZAJ_TT-EK1_4"/>
      <sheetName val="A01_TOPRAK_İŞLERİ4"/>
      <sheetName val="A01_İNKLINOMETRE4"/>
      <sheetName val="A02_OZBEK_AS4"/>
      <sheetName val="A02_OZBEK_ADI4"/>
      <sheetName val="A02__OZBEK_ADA_DISI4"/>
      <sheetName val="A03_KABA_YAPI4"/>
      <sheetName val="A04_TUGRA_AS4"/>
      <sheetName val="A04_TUGRA_ADI4"/>
      <sheetName val="A04_İnce_İşler_Keşif4"/>
      <sheetName val="A04_P-LINE4"/>
      <sheetName val="A04_KAPLAMA4"/>
      <sheetName val="A04_SOSYAL_TESİSLER4"/>
      <sheetName val="A04_SERAMİK4"/>
      <sheetName val="A04_MERMER_KEŞİF4"/>
      <sheetName val="MERMER_METRAJ4"/>
      <sheetName val="A04_ALÜMİNYUM4"/>
      <sheetName val="A04_ÇELİK_KAPI4"/>
      <sheetName val="A04_İÇ_KAPI4"/>
      <sheetName val="A04_SAC_KAPI4"/>
      <sheetName val="A04_SAC_KAPI_METRAJ4"/>
      <sheetName val="A04_PVC4"/>
      <sheetName val="PVC_METRAJI4"/>
      <sheetName val="A04_MOBİLYA4"/>
      <sheetName val="A04_VİTRİFİYE4"/>
      <sheetName val="A05_CEPHE4"/>
      <sheetName val="A05_DIŞ_KABA_SIVA4"/>
      <sheetName val="A03-04-06_ÇATI_4"/>
      <sheetName val="A06_PLINE4"/>
      <sheetName val="A07_MEK_EROGLU4"/>
      <sheetName val="A07_MEK_AS4"/>
      <sheetName val="SIHHİ_TESİSAT_AS4"/>
      <sheetName val="KLİMA_TESİSATI_AS4"/>
      <sheetName val="TEST,_AYAR,_İŞL_AS4"/>
      <sheetName val="A07_MEK_ADI4"/>
      <sheetName val="SIHHİ_TESİSAT_ADI4"/>
      <sheetName val="KLİMA_TESİSATI_ADI4"/>
      <sheetName val="TEST,_AYAR,_İŞL_ADI4"/>
      <sheetName val="A08_ELK_EROĞLU4"/>
      <sheetName val="A08_AS__AS4"/>
      <sheetName val="A08_AS_ADI4"/>
      <sheetName val="A08_ELK_AS4"/>
      <sheetName val="2_BLOK_İCMAL-AS4"/>
      <sheetName val="_BL_ORTAK_ALANLAR-AS4"/>
      <sheetName val="BL_DAİRE_İÇLER-AS4"/>
      <sheetName val="3_SOSYAL_ALAN_GENEL_İCMAL-AS4"/>
      <sheetName val="HİDROFOR_ODASI_İCMAL-AS4"/>
      <sheetName val="HİDROFOR_ODASI-AS4"/>
      <sheetName val="SİTE_YÖNETİM_İCMAL-AS4"/>
      <sheetName val="SİTE_YÖNETİM-AS4"/>
      <sheetName val="SOSYAL_TESİS_SPOR_İCMAL-AS4"/>
      <sheetName val="SOSYAL_TESİS_SPOR-AS4"/>
      <sheetName val="SOSYAL_TESİS_CAFE_İCMAL-AS4"/>
      <sheetName val="SOSYAL_TESİS_CAFE-AS4"/>
      <sheetName val="GÜVENLİK_VE_SÜS_HAVUZU_İCMAL-A4"/>
      <sheetName val="GÜVENLİK_VE_SÜS_HAVUZU4"/>
      <sheetName val="4_İCMAL_ALTYAPI-AS4"/>
      <sheetName val="A08_ELK_ADI_4"/>
      <sheetName val="2_BLOK_İCMAL-ADI4"/>
      <sheetName val="_BL_ORTAK_ALANLAR-ADI4"/>
      <sheetName val="BL_DAİRE_İÇLERİ-ADI4"/>
      <sheetName val="3_SOSYAL_ALAN_GENEL_İCMAL-ADI4"/>
      <sheetName val="HİDROFOR_ODASI_İCMAL-ADI4"/>
      <sheetName val="HİDROFOR_ODASI-ADI4"/>
      <sheetName val="SİTE_YÖNETİM_İCMAL-ADI4"/>
      <sheetName val="SİTE_YÖNETİM-ADI4"/>
      <sheetName val="SOSYAL_TESİS_SPOR_İCMAL-ADI4"/>
      <sheetName val="SOSYAL_TESİS_SPOR-ADI4"/>
      <sheetName val="SOSYAL_TESİS_CAFE_İCMAL-ADI4"/>
      <sheetName val="SOSYAL_TESİS_CAFE-ADI4"/>
      <sheetName val="GÜVENLİK_VE_SÜS_HAV-İCMAL-ADI4"/>
      <sheetName val="GÜVENLİK_VE_SÜS_HAVUZU-ADI4"/>
      <sheetName val="4_İCMAL_ALTYAPI-ADI4"/>
      <sheetName val="A10_ŞANTİYE_GELEN_GİDER4"/>
      <sheetName val="GÜVENLİK_KLÜBELERİ4"/>
      <sheetName val="Teklif_2_xls4"/>
      <sheetName val="4_-Механика3"/>
      <sheetName val="imalat_iç_sayfa4"/>
      <sheetName val="Veri_Tabanı3"/>
      <sheetName val="HKED_KEŞFİ_İmalat3"/>
      <sheetName val="YEŞİL_DEFTER-İmalat3"/>
      <sheetName val="masraf_yeri3"/>
      <sheetName val="Finansal_tamamlanma_Eğrisi3"/>
      <sheetName val="Demir_Fiyat_Farkı_KD3"/>
      <sheetName val="Y_D3"/>
      <sheetName val="B__Fiyatlar1"/>
      <sheetName val="ELKTRİK_18"/>
      <sheetName val="NAKİT_DEĞERLENDİRME8"/>
      <sheetName val="BF-EK_(ATTIRILMIŞ)8"/>
      <sheetName val="KEŞİF-fiz_(2)8"/>
      <sheetName val="KEŞİF-fiz_(3)8"/>
      <sheetName val="MAHAL_LİSTESİ8"/>
      <sheetName val="KİR-KAR_(2)8"/>
      <sheetName val="ÖDEME-36-kredili_(2)8"/>
      <sheetName val="ÖDEME-36-kredili_(3)8"/>
      <sheetName val="Faturanızı_Özelleştirin6"/>
      <sheetName val="BILGI_GIR6"/>
      <sheetName val="Teklif_26"/>
      <sheetName val="BUTÇE_ÖZET6"/>
      <sheetName val="PROJE_MUKAYESE6"/>
      <sheetName val="İCMAL_BÜTÇE6"/>
      <sheetName val="GERÇEKLEŞEN_BÜTÇE_6"/>
      <sheetName val="GERÇEKLEŞEN_BÜTÇE6"/>
      <sheetName val="HEDEF_BÜTÇE6"/>
      <sheetName val="A09_PEYZAJ_TT-EK1_6"/>
      <sheetName val="A01_TOPRAK_İŞLERİ6"/>
      <sheetName val="A01_İNKLINOMETRE6"/>
      <sheetName val="A02_OZBEK_AS6"/>
      <sheetName val="A02_OZBEK_ADI6"/>
      <sheetName val="A02__OZBEK_ADA_DISI6"/>
      <sheetName val="A03_KABA_YAPI6"/>
      <sheetName val="A04_TUGRA_AS6"/>
      <sheetName val="A04_TUGRA_ADI6"/>
      <sheetName val="A04_İnce_İşler_Keşif6"/>
      <sheetName val="A04_P-LINE6"/>
      <sheetName val="A04_KAPLAMA6"/>
      <sheetName val="A04_SOSYAL_TESİSLER6"/>
      <sheetName val="A04_SERAMİK6"/>
      <sheetName val="A04_MERMER_KEŞİF6"/>
      <sheetName val="MERMER_METRAJ6"/>
      <sheetName val="A04_ALÜMİNYUM6"/>
      <sheetName val="A04_ÇELİK_KAPI6"/>
      <sheetName val="A04_İÇ_KAPI6"/>
      <sheetName val="A04_SAC_KAPI6"/>
      <sheetName val="A04_SAC_KAPI_METRAJ6"/>
      <sheetName val="A04_PVC6"/>
      <sheetName val="PVC_METRAJI6"/>
      <sheetName val="A04_MOBİLYA6"/>
      <sheetName val="A04_VİTRİFİYE6"/>
      <sheetName val="A05_CEPHE6"/>
      <sheetName val="A05_DIŞ_KABA_SIVA6"/>
      <sheetName val="A03-04-06_ÇATI_6"/>
      <sheetName val="A06_PLINE6"/>
      <sheetName val="A07_MEK_EROGLU6"/>
      <sheetName val="A07_MEK_AS6"/>
      <sheetName val="SIHHİ_TESİSAT_AS6"/>
      <sheetName val="KLİMA_TESİSATI_AS6"/>
      <sheetName val="TEST,_AYAR,_İŞL_AS6"/>
      <sheetName val="A07_MEK_ADI6"/>
      <sheetName val="SIHHİ_TESİSAT_ADI6"/>
      <sheetName val="KLİMA_TESİSATI_ADI6"/>
      <sheetName val="TEST,_AYAR,_İŞL_ADI6"/>
      <sheetName val="A08_ELK_EROĞLU6"/>
      <sheetName val="A08_AS__AS6"/>
      <sheetName val="A08_AS_ADI6"/>
      <sheetName val="A08_ELK_AS6"/>
      <sheetName val="2_BLOK_İCMAL-AS6"/>
      <sheetName val="_BL_ORTAK_ALANLAR-AS6"/>
      <sheetName val="BL_DAİRE_İÇLER-AS6"/>
      <sheetName val="3_SOSYAL_ALAN_GENEL_İCMAL-AS6"/>
      <sheetName val="HİDROFOR_ODASI_İCMAL-AS6"/>
      <sheetName val="HİDROFOR_ODASI-AS6"/>
      <sheetName val="SİTE_YÖNETİM_İCMAL-AS6"/>
      <sheetName val="SİTE_YÖNETİM-AS6"/>
      <sheetName val="SOSYAL_TESİS_SPOR_İCMAL-AS6"/>
      <sheetName val="SOSYAL_TESİS_SPOR-AS6"/>
      <sheetName val="SOSYAL_TESİS_CAFE_İCMAL-AS6"/>
      <sheetName val="SOSYAL_TESİS_CAFE-AS6"/>
      <sheetName val="GÜVENLİK_VE_SÜS_HAVUZU_İCMAL-A6"/>
      <sheetName val="GÜVENLİK_VE_SÜS_HAVUZU6"/>
      <sheetName val="4_İCMAL_ALTYAPI-AS6"/>
      <sheetName val="A08_ELK_ADI_6"/>
      <sheetName val="2_BLOK_İCMAL-ADI6"/>
      <sheetName val="_BL_ORTAK_ALANLAR-ADI6"/>
      <sheetName val="BL_DAİRE_İÇLERİ-ADI6"/>
      <sheetName val="3_SOSYAL_ALAN_GENEL_İCMAL-ADI6"/>
      <sheetName val="HİDROFOR_ODASI_İCMAL-ADI6"/>
      <sheetName val="HİDROFOR_ODASI-ADI6"/>
      <sheetName val="SİTE_YÖNETİM_İCMAL-ADI6"/>
      <sheetName val="SİTE_YÖNETİM-ADI6"/>
      <sheetName val="SOSYAL_TESİS_SPOR_İCMAL-ADI6"/>
      <sheetName val="SOSYAL_TESİS_SPOR-ADI6"/>
      <sheetName val="SOSYAL_TESİS_CAFE_İCMAL-ADI6"/>
      <sheetName val="SOSYAL_TESİS_CAFE-ADI6"/>
      <sheetName val="GÜVENLİK_VE_SÜS_HAV-İCMAL-ADI6"/>
      <sheetName val="GÜVENLİK_VE_SÜS_HAVUZU-ADI6"/>
      <sheetName val="4_İCMAL_ALTYAPI-ADI6"/>
      <sheetName val="A10_ŞANTİYE_GELEN_GİDER6"/>
      <sheetName val="GÜVENLİK_KLÜBELERİ6"/>
      <sheetName val="Teklif_2_xls6"/>
      <sheetName val="4_-Механика5"/>
      <sheetName val="imalat_iç_sayfa6"/>
      <sheetName val="Veri_Tabanı5"/>
      <sheetName val="HKED_KEŞFİ_İmalat5"/>
      <sheetName val="YEŞİL_DEFTER-İmalat5"/>
      <sheetName val="Y_D5"/>
      <sheetName val="Finansal_tamamlanma_Eğrisi5"/>
      <sheetName val="masraf_yeri5"/>
      <sheetName val="Demir_Fiyat_Farkı_KD5"/>
      <sheetName val="B__Fiyatlar3"/>
      <sheetName val="ELKTRİK_19"/>
      <sheetName val="NAKİT_DEĞERLENDİRME9"/>
      <sheetName val="BF-EK_(ATTIRILMIŞ)9"/>
      <sheetName val="KEŞİF-fiz_(2)9"/>
      <sheetName val="KEŞİF-fiz_(3)9"/>
      <sheetName val="MAHAL_LİSTESİ9"/>
      <sheetName val="KİR-KAR_(2)9"/>
      <sheetName val="ÖDEME-36-kredili_(2)9"/>
      <sheetName val="ÖDEME-36-kredili_(3)9"/>
      <sheetName val="Faturanızı_Özelleştirin7"/>
      <sheetName val="BILGI_GIR7"/>
      <sheetName val="Teklif_27"/>
      <sheetName val="BUTÇE_ÖZET7"/>
      <sheetName val="PROJE_MUKAYESE7"/>
      <sheetName val="İCMAL_BÜTÇE7"/>
      <sheetName val="GERÇEKLEŞEN_BÜTÇE_7"/>
      <sheetName val="GERÇEKLEŞEN_BÜTÇE7"/>
      <sheetName val="HEDEF_BÜTÇE7"/>
      <sheetName val="A09_PEYZAJ_TT-EK1_7"/>
      <sheetName val="A01_TOPRAK_İŞLERİ7"/>
      <sheetName val="A01_İNKLINOMETRE7"/>
      <sheetName val="A02_OZBEK_AS7"/>
      <sheetName val="A02_OZBEK_ADI7"/>
      <sheetName val="A02__OZBEK_ADA_DISI7"/>
      <sheetName val="A03_KABA_YAPI7"/>
      <sheetName val="A04_TUGRA_AS7"/>
      <sheetName val="A04_TUGRA_ADI7"/>
      <sheetName val="A04_İnce_İşler_Keşif7"/>
      <sheetName val="A04_P-LINE7"/>
      <sheetName val="A04_KAPLAMA7"/>
      <sheetName val="A04_SOSYAL_TESİSLER7"/>
      <sheetName val="A04_SERAMİK7"/>
      <sheetName val="A04_MERMER_KEŞİF7"/>
      <sheetName val="MERMER_METRAJ7"/>
      <sheetName val="A04_ALÜMİNYUM7"/>
      <sheetName val="A04_ÇELİK_KAPI7"/>
      <sheetName val="A04_İÇ_KAPI7"/>
      <sheetName val="A04_SAC_KAPI7"/>
      <sheetName val="A04_SAC_KAPI_METRAJ7"/>
      <sheetName val="A04_PVC7"/>
      <sheetName val="PVC_METRAJI7"/>
      <sheetName val="A04_MOBİLYA7"/>
      <sheetName val="A04_VİTRİFİYE7"/>
      <sheetName val="A05_CEPHE7"/>
      <sheetName val="A05_DIŞ_KABA_SIVA7"/>
      <sheetName val="A03-04-06_ÇATI_7"/>
      <sheetName val="A06_PLINE7"/>
      <sheetName val="A07_MEK_EROGLU7"/>
      <sheetName val="A07_MEK_AS7"/>
      <sheetName val="SIHHİ_TESİSAT_AS7"/>
      <sheetName val="KLİMA_TESİSATI_AS7"/>
      <sheetName val="TEST,_AYAR,_İŞL_AS7"/>
      <sheetName val="A07_MEK_ADI7"/>
      <sheetName val="SIHHİ_TESİSAT_ADI7"/>
      <sheetName val="KLİMA_TESİSATI_ADI7"/>
      <sheetName val="TEST,_AYAR,_İŞL_ADI7"/>
      <sheetName val="A08_ELK_EROĞLU7"/>
      <sheetName val="A08_AS__AS7"/>
      <sheetName val="A08_AS_ADI7"/>
      <sheetName val="A08_ELK_AS7"/>
      <sheetName val="2_BLOK_İCMAL-AS7"/>
      <sheetName val="_BL_ORTAK_ALANLAR-AS7"/>
      <sheetName val="BL_DAİRE_İÇLER-AS7"/>
      <sheetName val="3_SOSYAL_ALAN_GENEL_İCMAL-AS7"/>
      <sheetName val="HİDROFOR_ODASI_İCMAL-AS7"/>
      <sheetName val="HİDROFOR_ODASI-AS7"/>
      <sheetName val="SİTE_YÖNETİM_İCMAL-AS7"/>
      <sheetName val="SİTE_YÖNETİM-AS7"/>
      <sheetName val="SOSYAL_TESİS_SPOR_İCMAL-AS7"/>
      <sheetName val="SOSYAL_TESİS_SPOR-AS7"/>
      <sheetName val="SOSYAL_TESİS_CAFE_İCMAL-AS7"/>
      <sheetName val="SOSYAL_TESİS_CAFE-AS7"/>
      <sheetName val="GÜVENLİK_VE_SÜS_HAVUZU_İCMAL-A7"/>
      <sheetName val="GÜVENLİK_VE_SÜS_HAVUZU7"/>
      <sheetName val="4_İCMAL_ALTYAPI-AS7"/>
      <sheetName val="A08_ELK_ADI_7"/>
      <sheetName val="2_BLOK_İCMAL-ADI7"/>
      <sheetName val="_BL_ORTAK_ALANLAR-ADI7"/>
      <sheetName val="BL_DAİRE_İÇLERİ-ADI7"/>
      <sheetName val="3_SOSYAL_ALAN_GENEL_İCMAL-ADI7"/>
      <sheetName val="HİDROFOR_ODASI_İCMAL-ADI7"/>
      <sheetName val="HİDROFOR_ODASI-ADI7"/>
      <sheetName val="SİTE_YÖNETİM_İCMAL-ADI7"/>
      <sheetName val="SİTE_YÖNETİM-ADI7"/>
      <sheetName val="SOSYAL_TESİS_SPOR_İCMAL-ADI7"/>
      <sheetName val="SOSYAL_TESİS_SPOR-ADI7"/>
      <sheetName val="SOSYAL_TESİS_CAFE_İCMAL-ADI7"/>
      <sheetName val="SOSYAL_TESİS_CAFE-ADI7"/>
      <sheetName val="GÜVENLİK_VE_SÜS_HAV-İCMAL-ADI7"/>
      <sheetName val="GÜVENLİK_VE_SÜS_HAVUZU-ADI7"/>
      <sheetName val="4_İCMAL_ALTYAPI-ADI7"/>
      <sheetName val="A10_ŞANTİYE_GELEN_GİDER7"/>
      <sheetName val="GÜVENLİK_KLÜBELERİ7"/>
      <sheetName val="Teklif_2_xls7"/>
      <sheetName val="4_-Механика6"/>
      <sheetName val="imalat_iç_sayfa7"/>
      <sheetName val="Veri_Tabanı6"/>
      <sheetName val="HKED_KEŞFİ_İmalat6"/>
      <sheetName val="YEŞİL_DEFTER-İmalat6"/>
      <sheetName val="Y_D6"/>
      <sheetName val="Finansal_tamamlanma_Eğrisi6"/>
      <sheetName val="Demir_Fiyat_Farkı_KD6"/>
      <sheetName val="masraf_yeri6"/>
      <sheetName val="B__Fiyatlar4"/>
      <sheetName val="ELKTRİK_111"/>
      <sheetName val="NAKİT_DEĞERLENDİRME11"/>
      <sheetName val="BF-EK_(ATTIRILMIŞ)11"/>
      <sheetName val="KEŞİF-fiz_(2)11"/>
      <sheetName val="KEŞİF-fiz_(3)11"/>
      <sheetName val="MAHAL_LİSTESİ11"/>
      <sheetName val="KİR-KAR_(2)11"/>
      <sheetName val="ÖDEME-36-kredili_(2)11"/>
      <sheetName val="ÖDEME-36-kredili_(3)11"/>
      <sheetName val="Faturanızı_Özelleştirin9"/>
      <sheetName val="BILGI_GIR9"/>
      <sheetName val="Teklif_29"/>
      <sheetName val="BUTÇE_ÖZET9"/>
      <sheetName val="PROJE_MUKAYESE9"/>
      <sheetName val="İCMAL_BÜTÇE9"/>
      <sheetName val="GERÇEKLEŞEN_BÜTÇE_9"/>
      <sheetName val="GERÇEKLEŞEN_BÜTÇE9"/>
      <sheetName val="HEDEF_BÜTÇE9"/>
      <sheetName val="A09_PEYZAJ_TT-EK1_9"/>
      <sheetName val="A01_TOPRAK_İŞLERİ9"/>
      <sheetName val="A01_İNKLINOMETRE9"/>
      <sheetName val="A02_OZBEK_AS9"/>
      <sheetName val="A02_OZBEK_ADI9"/>
      <sheetName val="A02__OZBEK_ADA_DISI9"/>
      <sheetName val="A03_KABA_YAPI9"/>
      <sheetName val="A04_TUGRA_AS9"/>
      <sheetName val="A04_TUGRA_ADI9"/>
      <sheetName val="A04_İnce_İşler_Keşif9"/>
      <sheetName val="A04_P-LINE9"/>
      <sheetName val="A04_KAPLAMA9"/>
      <sheetName val="A04_SOSYAL_TESİSLER9"/>
      <sheetName val="A04_SERAMİK9"/>
      <sheetName val="A04_MERMER_KEŞİF9"/>
      <sheetName val="MERMER_METRAJ9"/>
      <sheetName val="A04_ALÜMİNYUM9"/>
      <sheetName val="A04_ÇELİK_KAPI9"/>
      <sheetName val="A04_İÇ_KAPI9"/>
      <sheetName val="A04_SAC_KAPI9"/>
      <sheetName val="A04_SAC_KAPI_METRAJ9"/>
      <sheetName val="A04_PVC9"/>
      <sheetName val="PVC_METRAJI9"/>
      <sheetName val="A04_MOBİLYA9"/>
      <sheetName val="A04_VİTRİFİYE9"/>
      <sheetName val="A05_CEPHE9"/>
      <sheetName val="A05_DIŞ_KABA_SIVA9"/>
      <sheetName val="A03-04-06_ÇATI_9"/>
      <sheetName val="A06_PLINE9"/>
      <sheetName val="A07_MEK_EROGLU9"/>
      <sheetName val="A07_MEK_AS9"/>
      <sheetName val="SIHHİ_TESİSAT_AS9"/>
      <sheetName val="KLİMA_TESİSATI_AS9"/>
      <sheetName val="TEST,_AYAR,_İŞL_AS9"/>
      <sheetName val="A07_MEK_ADI9"/>
      <sheetName val="SIHHİ_TESİSAT_ADI9"/>
      <sheetName val="KLİMA_TESİSATI_ADI9"/>
      <sheetName val="TEST,_AYAR,_İŞL_ADI9"/>
      <sheetName val="A08_ELK_EROĞLU9"/>
      <sheetName val="A08_AS__AS9"/>
      <sheetName val="A08_AS_ADI9"/>
      <sheetName val="A08_ELK_AS9"/>
      <sheetName val="2_BLOK_İCMAL-AS9"/>
      <sheetName val="_BL_ORTAK_ALANLAR-AS9"/>
      <sheetName val="BL_DAİRE_İÇLER-AS9"/>
      <sheetName val="3_SOSYAL_ALAN_GENEL_İCMAL-AS9"/>
      <sheetName val="HİDROFOR_ODASI_İCMAL-AS9"/>
      <sheetName val="HİDROFOR_ODASI-AS9"/>
      <sheetName val="SİTE_YÖNETİM_İCMAL-AS9"/>
      <sheetName val="SİTE_YÖNETİM-AS9"/>
      <sheetName val="SOSYAL_TESİS_SPOR_İCMAL-AS9"/>
      <sheetName val="SOSYAL_TESİS_SPOR-AS9"/>
      <sheetName val="SOSYAL_TESİS_CAFE_İCMAL-AS9"/>
      <sheetName val="SOSYAL_TESİS_CAFE-AS9"/>
      <sheetName val="GÜVENLİK_VE_SÜS_HAVUZU_İCMAL-A9"/>
      <sheetName val="GÜVENLİK_VE_SÜS_HAVUZU9"/>
      <sheetName val="4_İCMAL_ALTYAPI-AS9"/>
      <sheetName val="A08_ELK_ADI_9"/>
      <sheetName val="2_BLOK_İCMAL-ADI9"/>
      <sheetName val="_BL_ORTAK_ALANLAR-ADI9"/>
      <sheetName val="BL_DAİRE_İÇLERİ-ADI9"/>
      <sheetName val="3_SOSYAL_ALAN_GENEL_İCMAL-ADI9"/>
      <sheetName val="HİDROFOR_ODASI_İCMAL-ADI9"/>
      <sheetName val="HİDROFOR_ODASI-ADI9"/>
      <sheetName val="SİTE_YÖNETİM_İCMAL-ADI9"/>
      <sheetName val="SİTE_YÖNETİM-ADI9"/>
      <sheetName val="SOSYAL_TESİS_SPOR_İCMAL-ADI9"/>
      <sheetName val="SOSYAL_TESİS_SPOR-ADI9"/>
      <sheetName val="SOSYAL_TESİS_CAFE_İCMAL-ADI9"/>
      <sheetName val="SOSYAL_TESİS_CAFE-ADI9"/>
      <sheetName val="GÜVENLİK_VE_SÜS_HAV-İCMAL-ADI9"/>
      <sheetName val="GÜVENLİK_VE_SÜS_HAVUZU-ADI9"/>
      <sheetName val="4_İCMAL_ALTYAPI-ADI9"/>
      <sheetName val="A10_ŞANTİYE_GELEN_GİDER9"/>
      <sheetName val="GÜVENLİK_KLÜBELERİ9"/>
      <sheetName val="Teklif_2_xls9"/>
      <sheetName val="4_-Механика8"/>
      <sheetName val="imalat_iç_sayfa9"/>
      <sheetName val="Veri_Tabanı8"/>
      <sheetName val="HKED_KEŞFİ_İmalat8"/>
      <sheetName val="YEŞİL_DEFTER-İmalat8"/>
      <sheetName val="Y_D8"/>
      <sheetName val="Finansal_tamamlanma_Eğrisi8"/>
      <sheetName val="Demir_Fiyat_Farkı_KD8"/>
      <sheetName val="masraf_yeri8"/>
      <sheetName val="B__Fiyatlar5"/>
      <sheetName val="ELKTRİK_110"/>
      <sheetName val="NAKİT_DEĞERLENDİRME10"/>
      <sheetName val="BF-EK_(ATTIRILMIŞ)10"/>
      <sheetName val="KEŞİF-fiz_(2)10"/>
      <sheetName val="KEŞİF-fiz_(3)10"/>
      <sheetName val="MAHAL_LİSTESİ10"/>
      <sheetName val="KİR-KAR_(2)10"/>
      <sheetName val="ÖDEME-36-kredili_(2)10"/>
      <sheetName val="ÖDEME-36-kredili_(3)10"/>
      <sheetName val="Faturanızı_Özelleştirin8"/>
      <sheetName val="BILGI_GIR8"/>
      <sheetName val="Teklif_28"/>
      <sheetName val="BUTÇE_ÖZET8"/>
      <sheetName val="PROJE_MUKAYESE8"/>
      <sheetName val="İCMAL_BÜTÇE8"/>
      <sheetName val="GERÇEKLEŞEN_BÜTÇE_8"/>
      <sheetName val="GERÇEKLEŞEN_BÜTÇE8"/>
      <sheetName val="HEDEF_BÜTÇE8"/>
      <sheetName val="A09_PEYZAJ_TT-EK1_8"/>
      <sheetName val="A01_TOPRAK_İŞLERİ8"/>
      <sheetName val="A01_İNKLINOMETRE8"/>
      <sheetName val="A02_OZBEK_AS8"/>
      <sheetName val="A02_OZBEK_ADI8"/>
      <sheetName val="A02__OZBEK_ADA_DISI8"/>
      <sheetName val="A03_KABA_YAPI8"/>
      <sheetName val="A04_TUGRA_AS8"/>
      <sheetName val="A04_TUGRA_ADI8"/>
      <sheetName val="A04_İnce_İşler_Keşif8"/>
      <sheetName val="A04_P-LINE8"/>
      <sheetName val="A04_KAPLAMA8"/>
      <sheetName val="A04_SOSYAL_TESİSLER8"/>
      <sheetName val="A04_SERAMİK8"/>
      <sheetName val="A04_MERMER_KEŞİF8"/>
      <sheetName val="MERMER_METRAJ8"/>
      <sheetName val="A04_ALÜMİNYUM8"/>
      <sheetName val="A04_ÇELİK_KAPI8"/>
      <sheetName val="A04_İÇ_KAPI8"/>
      <sheetName val="A04_SAC_KAPI8"/>
      <sheetName val="A04_SAC_KAPI_METRAJ8"/>
      <sheetName val="A04_PVC8"/>
      <sheetName val="PVC_METRAJI8"/>
      <sheetName val="A04_MOBİLYA8"/>
      <sheetName val="A04_VİTRİFİYE8"/>
      <sheetName val="A05_CEPHE8"/>
      <sheetName val="A05_DIŞ_KABA_SIVA8"/>
      <sheetName val="A03-04-06_ÇATI_8"/>
      <sheetName val="A06_PLINE8"/>
      <sheetName val="A07_MEK_EROGLU8"/>
      <sheetName val="A07_MEK_AS8"/>
      <sheetName val="SIHHİ_TESİSAT_AS8"/>
      <sheetName val="KLİMA_TESİSATI_AS8"/>
      <sheetName val="TEST,_AYAR,_İŞL_AS8"/>
      <sheetName val="A07_MEK_ADI8"/>
      <sheetName val="SIHHİ_TESİSAT_ADI8"/>
      <sheetName val="KLİMA_TESİSATI_ADI8"/>
      <sheetName val="TEST,_AYAR,_İŞL_ADI8"/>
      <sheetName val="A08_ELK_EROĞLU8"/>
      <sheetName val="A08_AS__AS8"/>
      <sheetName val="A08_AS_ADI8"/>
      <sheetName val="A08_ELK_AS8"/>
      <sheetName val="2_BLOK_İCMAL-AS8"/>
      <sheetName val="_BL_ORTAK_ALANLAR-AS8"/>
      <sheetName val="BL_DAİRE_İÇLER-AS8"/>
      <sheetName val="3_SOSYAL_ALAN_GENEL_İCMAL-AS8"/>
      <sheetName val="HİDROFOR_ODASI_İCMAL-AS8"/>
      <sheetName val="HİDROFOR_ODASI-AS8"/>
      <sheetName val="SİTE_YÖNETİM_İCMAL-AS8"/>
      <sheetName val="SİTE_YÖNETİM-AS8"/>
      <sheetName val="SOSYAL_TESİS_SPOR_İCMAL-AS8"/>
      <sheetName val="SOSYAL_TESİS_SPOR-AS8"/>
      <sheetName val="SOSYAL_TESİS_CAFE_İCMAL-AS8"/>
      <sheetName val="SOSYAL_TESİS_CAFE-AS8"/>
      <sheetName val="GÜVENLİK_VE_SÜS_HAVUZU_İCMAL-A8"/>
      <sheetName val="GÜVENLİK_VE_SÜS_HAVUZU8"/>
      <sheetName val="4_İCMAL_ALTYAPI-AS8"/>
      <sheetName val="A08_ELK_ADI_8"/>
      <sheetName val="2_BLOK_İCMAL-ADI8"/>
      <sheetName val="_BL_ORTAK_ALANLAR-ADI8"/>
      <sheetName val="BL_DAİRE_İÇLERİ-ADI8"/>
      <sheetName val="3_SOSYAL_ALAN_GENEL_İCMAL-ADI8"/>
      <sheetName val="HİDROFOR_ODASI_İCMAL-ADI8"/>
      <sheetName val="HİDROFOR_ODASI-ADI8"/>
      <sheetName val="SİTE_YÖNETİM_İCMAL-ADI8"/>
      <sheetName val="SİTE_YÖNETİM-ADI8"/>
      <sheetName val="SOSYAL_TESİS_SPOR_İCMAL-ADI8"/>
      <sheetName val="SOSYAL_TESİS_SPOR-ADI8"/>
      <sheetName val="SOSYAL_TESİS_CAFE_İCMAL-ADI8"/>
      <sheetName val="SOSYAL_TESİS_CAFE-ADI8"/>
      <sheetName val="GÜVENLİK_VE_SÜS_HAV-İCMAL-ADI8"/>
      <sheetName val="GÜVENLİK_VE_SÜS_HAVUZU-ADI8"/>
      <sheetName val="4_İCMAL_ALTYAPI-ADI8"/>
      <sheetName val="A10_ŞANTİYE_GELEN_GİDER8"/>
      <sheetName val="GÜVENLİK_KLÜBELERİ8"/>
      <sheetName val="Teklif_2_xls8"/>
      <sheetName val="4_-Механика7"/>
      <sheetName val="imalat_iç_sayfa8"/>
      <sheetName val="Veri_Tabanı7"/>
      <sheetName val="HKED_KEŞFİ_İmalat7"/>
      <sheetName val="YEŞİL_DEFTER-İmalat7"/>
      <sheetName val="Y_D7"/>
      <sheetName val="Finansal_tamamlanma_Eğrisi7"/>
      <sheetName val="Demir_Fiyat_Farkı_KD7"/>
      <sheetName val="masraf_yeri7"/>
      <sheetName val="1.11.b"/>
      <sheetName val="Ictas (SPV ve ICA) detay"/>
      <sheetName val="Personel Maliyet Ictas on SPV"/>
      <sheetName val="TAŞERON"/>
      <sheetName val="Data - Alt Kategori"/>
      <sheetName val="LİSTE"/>
      <sheetName val="Bilgi"/>
      <sheetName val="HAKEDİŞ KEŞFİ"/>
      <sheetName val=" N Finansal Eğri"/>
      <sheetName val="COST-TZ"/>
      <sheetName val="FitOutConfCentre"/>
      <sheetName val="İhzar"/>
      <sheetName val="Rate Analysis"/>
      <sheetName val="AC"/>
      <sheetName val="FILTER SCH"/>
      <sheetName val="CONVECTOR"/>
      <sheetName val="FCU "/>
      <sheetName val="37"/>
      <sheetName val="SIVA"/>
      <sheetName val="ISITMA"/>
      <sheetName val="Опции"/>
      <sheetName val="Проект"/>
      <sheetName val="Анализ"/>
      <sheetName val="Лист1"/>
      <sheetName val="B03"/>
      <sheetName val="ek bina metraj"/>
      <sheetName val="KAPAK"/>
      <sheetName val="eryamankeşif"/>
      <sheetName val="analizler"/>
      <sheetName val="Tut 1"/>
      <sheetName val="7İŞGÜCÜ-DAĞILIM"/>
      <sheetName val="Finansal t. Eğrisi"/>
      <sheetName val="Sayfa1"/>
      <sheetName val="KABULLER"/>
      <sheetName val="BUTCE KURLARI"/>
      <sheetName val="asansör-tr"/>
      <sheetName val="Grafik_Altlık"/>
      <sheetName val="MALZEME VE İŞÇİLİK"/>
      <sheetName val="ÖN KAPAK"/>
      <sheetName val="bsat muflu"/>
      <sheetName val="BF2001"/>
      <sheetName val="171_02_4 u hangar"/>
      <sheetName val="GENEL KESIF"/>
      <sheetName val="pencere_merkezi_ys_ab"/>
      <sheetName val="kule_pencere_merk"/>
      <sheetName val="info_"/>
      <sheetName val="pencere_merkezi_ys_ab1"/>
      <sheetName val="kule_pencere_merk1"/>
      <sheetName val="pencere_merkezi_ys_ab2"/>
      <sheetName val="kule_pencere_merk2"/>
      <sheetName val="info_1"/>
      <sheetName val="pencere_merkezi_ys_ab3"/>
      <sheetName val="kule_pencere_merk3"/>
      <sheetName val="info_2"/>
      <sheetName val="pencere_merkezi_ys_ab5"/>
      <sheetName val="kule_pencere_merk5"/>
      <sheetName val="info_4"/>
      <sheetName val="pencere_merkezi_ys_ab4"/>
      <sheetName val="kule_pencere_merk4"/>
      <sheetName val="info_3"/>
      <sheetName val="ISTDUV_KUR"/>
      <sheetName val="BRIM_ICMAL"/>
      <sheetName val="TELBAĞ_KUR"/>
      <sheetName val="yoca_kur"/>
      <sheetName val="TESKAN_KUR"/>
      <sheetName val="ISITES_KUR"/>
      <sheetName val="POZLAR"/>
      <sheetName val="YOLOT_KUR"/>
      <sheetName val="RAPOR1_İMALAT İLERLEME"/>
      <sheetName val="Summary"/>
      <sheetName val="keşif özeti"/>
      <sheetName val="degisken"/>
      <sheetName val="(G)"/>
      <sheetName val="YK_Nat__Gas_(Off-site)"/>
      <sheetName val="KOD"/>
      <sheetName val="ESCON"/>
      <sheetName val="ÖDEME-36-kredili_뀁崔퐃㦨"/>
      <sheetName val="ÖDEME-36-kredili_뀀䨔퐃⚨"/>
      <sheetName val="ÖDEME-36-kredili_퐃⚨적췉"/>
      <sheetName val="ÖDEME-36-kredili_𢡊_x001f__x0000_"/>
      <sheetName val="Top Sheet"/>
      <sheetName val="Haftalık.Rapor"/>
      <sheetName val="arka kapak"/>
      <sheetName val="209"/>
      <sheetName val="210"/>
      <sheetName val="211"/>
      <sheetName val="214"/>
      <sheetName val="215"/>
      <sheetName val="216"/>
      <sheetName val="218"/>
      <sheetName val="221"/>
      <sheetName val="222"/>
      <sheetName val="223"/>
      <sheetName val="224"/>
      <sheetName val="236"/>
      <sheetName val="209a"/>
      <sheetName val="sar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4">
          <cell r="C4">
            <v>36130</v>
          </cell>
        </row>
      </sheetData>
      <sheetData sheetId="49">
        <row r="4">
          <cell r="C4">
            <v>36130</v>
          </cell>
        </row>
      </sheetData>
      <sheetData sheetId="50">
        <row r="4">
          <cell r="C4">
            <v>36130</v>
          </cell>
        </row>
      </sheetData>
      <sheetData sheetId="51">
        <row r="4">
          <cell r="C4">
            <v>36130</v>
          </cell>
        </row>
      </sheetData>
      <sheetData sheetId="52">
        <row r="4">
          <cell r="C4">
            <v>36130</v>
          </cell>
        </row>
      </sheetData>
      <sheetData sheetId="53">
        <row r="4">
          <cell r="C4">
            <v>36130</v>
          </cell>
        </row>
      </sheetData>
      <sheetData sheetId="54">
        <row r="4">
          <cell r="C4">
            <v>36130</v>
          </cell>
        </row>
      </sheetData>
      <sheetData sheetId="55">
        <row r="4">
          <cell r="C4">
            <v>36130</v>
          </cell>
        </row>
      </sheetData>
      <sheetData sheetId="56">
        <row r="4">
          <cell r="C4">
            <v>36130</v>
          </cell>
        </row>
      </sheetData>
      <sheetData sheetId="57">
        <row r="4">
          <cell r="C4">
            <v>36130</v>
          </cell>
        </row>
      </sheetData>
      <sheetData sheetId="58">
        <row r="4">
          <cell r="C4">
            <v>36130</v>
          </cell>
        </row>
      </sheetData>
      <sheetData sheetId="59">
        <row r="4">
          <cell r="C4">
            <v>36130</v>
          </cell>
        </row>
      </sheetData>
      <sheetData sheetId="60">
        <row r="4">
          <cell r="C4">
            <v>36130</v>
          </cell>
        </row>
      </sheetData>
      <sheetData sheetId="61">
        <row r="4">
          <cell r="C4">
            <v>36130</v>
          </cell>
        </row>
      </sheetData>
      <sheetData sheetId="62">
        <row r="4">
          <cell r="C4">
            <v>36130</v>
          </cell>
        </row>
      </sheetData>
      <sheetData sheetId="63">
        <row r="4">
          <cell r="C4">
            <v>36130</v>
          </cell>
        </row>
      </sheetData>
      <sheetData sheetId="64">
        <row r="4">
          <cell r="C4">
            <v>36130</v>
          </cell>
        </row>
      </sheetData>
      <sheetData sheetId="65">
        <row r="4">
          <cell r="C4">
            <v>36130</v>
          </cell>
        </row>
      </sheetData>
      <sheetData sheetId="66">
        <row r="4">
          <cell r="C4">
            <v>36130</v>
          </cell>
        </row>
      </sheetData>
      <sheetData sheetId="67">
        <row r="4">
          <cell r="C4">
            <v>36130</v>
          </cell>
        </row>
      </sheetData>
      <sheetData sheetId="68">
        <row r="4">
          <cell r="C4">
            <v>36130</v>
          </cell>
        </row>
      </sheetData>
      <sheetData sheetId="69">
        <row r="4">
          <cell r="C4">
            <v>36130</v>
          </cell>
        </row>
      </sheetData>
      <sheetData sheetId="70">
        <row r="4">
          <cell r="C4">
            <v>36130</v>
          </cell>
        </row>
      </sheetData>
      <sheetData sheetId="71">
        <row r="4">
          <cell r="C4">
            <v>36130</v>
          </cell>
        </row>
      </sheetData>
      <sheetData sheetId="72">
        <row r="4">
          <cell r="C4">
            <v>36130</v>
          </cell>
        </row>
      </sheetData>
      <sheetData sheetId="73">
        <row r="4">
          <cell r="C4">
            <v>36130</v>
          </cell>
        </row>
      </sheetData>
      <sheetData sheetId="74">
        <row r="4">
          <cell r="C4">
            <v>36130</v>
          </cell>
        </row>
      </sheetData>
      <sheetData sheetId="75">
        <row r="4">
          <cell r="C4">
            <v>36130</v>
          </cell>
        </row>
      </sheetData>
      <sheetData sheetId="76">
        <row r="4">
          <cell r="C4">
            <v>36130</v>
          </cell>
        </row>
      </sheetData>
      <sheetData sheetId="77">
        <row r="4">
          <cell r="C4">
            <v>36130</v>
          </cell>
        </row>
      </sheetData>
      <sheetData sheetId="78">
        <row r="4">
          <cell r="C4">
            <v>36130</v>
          </cell>
        </row>
      </sheetData>
      <sheetData sheetId="79">
        <row r="4">
          <cell r="C4">
            <v>36130</v>
          </cell>
        </row>
      </sheetData>
      <sheetData sheetId="80">
        <row r="4">
          <cell r="C4">
            <v>36130</v>
          </cell>
        </row>
      </sheetData>
      <sheetData sheetId="81">
        <row r="4">
          <cell r="C4">
            <v>36130</v>
          </cell>
        </row>
      </sheetData>
      <sheetData sheetId="82">
        <row r="4">
          <cell r="C4">
            <v>36130</v>
          </cell>
        </row>
      </sheetData>
      <sheetData sheetId="83">
        <row r="4">
          <cell r="C4">
            <v>36130</v>
          </cell>
        </row>
      </sheetData>
      <sheetData sheetId="84">
        <row r="4">
          <cell r="C4">
            <v>36130</v>
          </cell>
        </row>
      </sheetData>
      <sheetData sheetId="85">
        <row r="4">
          <cell r="C4">
            <v>36130</v>
          </cell>
        </row>
      </sheetData>
      <sheetData sheetId="86">
        <row r="4">
          <cell r="C4">
            <v>36130</v>
          </cell>
        </row>
      </sheetData>
      <sheetData sheetId="87">
        <row r="4">
          <cell r="C4">
            <v>36130</v>
          </cell>
        </row>
      </sheetData>
      <sheetData sheetId="88">
        <row r="4">
          <cell r="C4">
            <v>36130</v>
          </cell>
        </row>
      </sheetData>
      <sheetData sheetId="89">
        <row r="4">
          <cell r="C4">
            <v>36130</v>
          </cell>
        </row>
      </sheetData>
      <sheetData sheetId="90">
        <row r="4">
          <cell r="C4">
            <v>36130</v>
          </cell>
        </row>
      </sheetData>
      <sheetData sheetId="91">
        <row r="4">
          <cell r="C4">
            <v>36130</v>
          </cell>
        </row>
      </sheetData>
      <sheetData sheetId="92">
        <row r="4">
          <cell r="C4">
            <v>36130</v>
          </cell>
        </row>
      </sheetData>
      <sheetData sheetId="93">
        <row r="4">
          <cell r="C4">
            <v>36130</v>
          </cell>
        </row>
      </sheetData>
      <sheetData sheetId="94">
        <row r="4">
          <cell r="C4">
            <v>36130</v>
          </cell>
        </row>
      </sheetData>
      <sheetData sheetId="95">
        <row r="4">
          <cell r="C4">
            <v>36130</v>
          </cell>
        </row>
      </sheetData>
      <sheetData sheetId="96">
        <row r="4">
          <cell r="C4">
            <v>36130</v>
          </cell>
        </row>
      </sheetData>
      <sheetData sheetId="97">
        <row r="4">
          <cell r="C4">
            <v>36130</v>
          </cell>
        </row>
      </sheetData>
      <sheetData sheetId="98">
        <row r="4">
          <cell r="C4">
            <v>36130</v>
          </cell>
        </row>
      </sheetData>
      <sheetData sheetId="99">
        <row r="4">
          <cell r="C4">
            <v>36130</v>
          </cell>
        </row>
      </sheetData>
      <sheetData sheetId="100">
        <row r="4">
          <cell r="C4">
            <v>36130</v>
          </cell>
        </row>
      </sheetData>
      <sheetData sheetId="101">
        <row r="4">
          <cell r="C4">
            <v>36130</v>
          </cell>
        </row>
      </sheetData>
      <sheetData sheetId="102">
        <row r="4">
          <cell r="C4">
            <v>36130</v>
          </cell>
        </row>
      </sheetData>
      <sheetData sheetId="103">
        <row r="4">
          <cell r="C4">
            <v>36130</v>
          </cell>
        </row>
      </sheetData>
      <sheetData sheetId="104">
        <row r="4">
          <cell r="C4">
            <v>36130</v>
          </cell>
        </row>
      </sheetData>
      <sheetData sheetId="105">
        <row r="4">
          <cell r="C4">
            <v>36130</v>
          </cell>
        </row>
      </sheetData>
      <sheetData sheetId="106">
        <row r="4">
          <cell r="C4">
            <v>36130</v>
          </cell>
        </row>
      </sheetData>
      <sheetData sheetId="107">
        <row r="4">
          <cell r="C4">
            <v>36130</v>
          </cell>
        </row>
      </sheetData>
      <sheetData sheetId="108">
        <row r="4">
          <cell r="C4">
            <v>36130</v>
          </cell>
        </row>
      </sheetData>
      <sheetData sheetId="109">
        <row r="4">
          <cell r="C4">
            <v>36130</v>
          </cell>
        </row>
      </sheetData>
      <sheetData sheetId="110">
        <row r="4">
          <cell r="C4">
            <v>36130</v>
          </cell>
        </row>
      </sheetData>
      <sheetData sheetId="111">
        <row r="4">
          <cell r="C4">
            <v>36130</v>
          </cell>
        </row>
      </sheetData>
      <sheetData sheetId="112">
        <row r="4">
          <cell r="C4">
            <v>36130</v>
          </cell>
        </row>
      </sheetData>
      <sheetData sheetId="113">
        <row r="4">
          <cell r="C4">
            <v>36130</v>
          </cell>
        </row>
      </sheetData>
      <sheetData sheetId="114">
        <row r="4">
          <cell r="C4">
            <v>36130</v>
          </cell>
        </row>
      </sheetData>
      <sheetData sheetId="115">
        <row r="4">
          <cell r="C4">
            <v>36130</v>
          </cell>
        </row>
      </sheetData>
      <sheetData sheetId="116">
        <row r="4">
          <cell r="C4">
            <v>36130</v>
          </cell>
        </row>
      </sheetData>
      <sheetData sheetId="117">
        <row r="4">
          <cell r="C4">
            <v>36130</v>
          </cell>
        </row>
      </sheetData>
      <sheetData sheetId="118">
        <row r="4">
          <cell r="C4">
            <v>36130</v>
          </cell>
        </row>
      </sheetData>
      <sheetData sheetId="119">
        <row r="4">
          <cell r="C4">
            <v>36130</v>
          </cell>
        </row>
      </sheetData>
      <sheetData sheetId="120">
        <row r="4">
          <cell r="C4">
            <v>36130</v>
          </cell>
        </row>
      </sheetData>
      <sheetData sheetId="121">
        <row r="4">
          <cell r="C4">
            <v>36130</v>
          </cell>
        </row>
      </sheetData>
      <sheetData sheetId="122">
        <row r="4">
          <cell r="C4">
            <v>36130</v>
          </cell>
        </row>
      </sheetData>
      <sheetData sheetId="123">
        <row r="4">
          <cell r="C4">
            <v>36130</v>
          </cell>
        </row>
      </sheetData>
      <sheetData sheetId="124">
        <row r="4">
          <cell r="C4">
            <v>36130</v>
          </cell>
        </row>
      </sheetData>
      <sheetData sheetId="125">
        <row r="4">
          <cell r="C4">
            <v>36130</v>
          </cell>
        </row>
      </sheetData>
      <sheetData sheetId="126">
        <row r="4">
          <cell r="C4">
            <v>36130</v>
          </cell>
        </row>
      </sheetData>
      <sheetData sheetId="127">
        <row r="4">
          <cell r="C4">
            <v>36130</v>
          </cell>
        </row>
      </sheetData>
      <sheetData sheetId="128">
        <row r="4">
          <cell r="C4">
            <v>36130</v>
          </cell>
        </row>
      </sheetData>
      <sheetData sheetId="129">
        <row r="4">
          <cell r="C4">
            <v>36130</v>
          </cell>
        </row>
      </sheetData>
      <sheetData sheetId="130">
        <row r="4">
          <cell r="C4">
            <v>36130</v>
          </cell>
        </row>
      </sheetData>
      <sheetData sheetId="131">
        <row r="4">
          <cell r="C4">
            <v>36130</v>
          </cell>
        </row>
      </sheetData>
      <sheetData sheetId="132">
        <row r="4">
          <cell r="C4">
            <v>36130</v>
          </cell>
        </row>
      </sheetData>
      <sheetData sheetId="133">
        <row r="4">
          <cell r="C4">
            <v>36130</v>
          </cell>
        </row>
      </sheetData>
      <sheetData sheetId="134">
        <row r="4">
          <cell r="C4">
            <v>36130</v>
          </cell>
        </row>
      </sheetData>
      <sheetData sheetId="135">
        <row r="4">
          <cell r="C4">
            <v>36130</v>
          </cell>
        </row>
      </sheetData>
      <sheetData sheetId="136">
        <row r="4">
          <cell r="C4">
            <v>36130</v>
          </cell>
        </row>
      </sheetData>
      <sheetData sheetId="137">
        <row r="4">
          <cell r="C4">
            <v>36130</v>
          </cell>
        </row>
      </sheetData>
      <sheetData sheetId="138">
        <row r="4">
          <cell r="C4">
            <v>36130</v>
          </cell>
        </row>
      </sheetData>
      <sheetData sheetId="139">
        <row r="4">
          <cell r="C4">
            <v>36130</v>
          </cell>
        </row>
      </sheetData>
      <sheetData sheetId="140">
        <row r="4">
          <cell r="C4">
            <v>36130</v>
          </cell>
        </row>
      </sheetData>
      <sheetData sheetId="141">
        <row r="4">
          <cell r="C4">
            <v>36130</v>
          </cell>
        </row>
      </sheetData>
      <sheetData sheetId="142">
        <row r="4">
          <cell r="C4">
            <v>36130</v>
          </cell>
        </row>
      </sheetData>
      <sheetData sheetId="143">
        <row r="4">
          <cell r="C4">
            <v>36130</v>
          </cell>
        </row>
      </sheetData>
      <sheetData sheetId="144">
        <row r="6">
          <cell r="C6" t="str">
            <v>1</v>
          </cell>
        </row>
      </sheetData>
      <sheetData sheetId="145" refreshError="1"/>
      <sheetData sheetId="146">
        <row r="4">
          <cell r="C4">
            <v>36130</v>
          </cell>
        </row>
      </sheetData>
      <sheetData sheetId="147">
        <row r="6">
          <cell r="C6" t="str">
            <v>1</v>
          </cell>
        </row>
      </sheetData>
      <sheetData sheetId="148">
        <row r="4">
          <cell r="C4">
            <v>36130</v>
          </cell>
        </row>
      </sheetData>
      <sheetData sheetId="149">
        <row r="4">
          <cell r="C4">
            <v>36130</v>
          </cell>
        </row>
      </sheetData>
      <sheetData sheetId="150">
        <row r="4">
          <cell r="C4">
            <v>36130</v>
          </cell>
        </row>
      </sheetData>
      <sheetData sheetId="151">
        <row r="4">
          <cell r="C4">
            <v>36130</v>
          </cell>
        </row>
      </sheetData>
      <sheetData sheetId="152">
        <row r="4">
          <cell r="C4">
            <v>36130</v>
          </cell>
        </row>
      </sheetData>
      <sheetData sheetId="153">
        <row r="4">
          <cell r="C4">
            <v>36130</v>
          </cell>
        </row>
      </sheetData>
      <sheetData sheetId="154">
        <row r="4">
          <cell r="C4">
            <v>36130</v>
          </cell>
        </row>
      </sheetData>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sheetData sheetId="166" refreshError="1"/>
      <sheetData sheetId="167" refreshError="1"/>
      <sheetData sheetId="168" refreshError="1"/>
      <sheetData sheetId="169" refreshError="1"/>
      <sheetData sheetId="170" refreshError="1"/>
      <sheetData sheetId="171" refreshError="1"/>
      <sheetData sheetId="172">
        <row r="4">
          <cell r="C4">
            <v>36130</v>
          </cell>
        </row>
      </sheetData>
      <sheetData sheetId="173">
        <row r="4">
          <cell r="C4">
            <v>36130</v>
          </cell>
        </row>
      </sheetData>
      <sheetData sheetId="174">
        <row r="4">
          <cell r="C4">
            <v>36130</v>
          </cell>
        </row>
      </sheetData>
      <sheetData sheetId="175">
        <row r="4">
          <cell r="C4">
            <v>36130</v>
          </cell>
        </row>
      </sheetData>
      <sheetData sheetId="176">
        <row r="4">
          <cell r="C4">
            <v>36130</v>
          </cell>
        </row>
      </sheetData>
      <sheetData sheetId="177">
        <row r="4">
          <cell r="C4">
            <v>36130</v>
          </cell>
        </row>
      </sheetData>
      <sheetData sheetId="178">
        <row r="4">
          <cell r="C4">
            <v>36130</v>
          </cell>
        </row>
      </sheetData>
      <sheetData sheetId="179">
        <row r="4">
          <cell r="C4">
            <v>36130</v>
          </cell>
        </row>
      </sheetData>
      <sheetData sheetId="180">
        <row r="4">
          <cell r="C4">
            <v>36130</v>
          </cell>
        </row>
      </sheetData>
      <sheetData sheetId="181">
        <row r="4">
          <cell r="C4">
            <v>36130</v>
          </cell>
        </row>
      </sheetData>
      <sheetData sheetId="182">
        <row r="4">
          <cell r="C4">
            <v>36130</v>
          </cell>
        </row>
      </sheetData>
      <sheetData sheetId="183">
        <row r="4">
          <cell r="C4">
            <v>36130</v>
          </cell>
        </row>
      </sheetData>
      <sheetData sheetId="184">
        <row r="4">
          <cell r="C4">
            <v>36130</v>
          </cell>
        </row>
      </sheetData>
      <sheetData sheetId="185">
        <row r="4">
          <cell r="C4">
            <v>36130</v>
          </cell>
        </row>
      </sheetData>
      <sheetData sheetId="186">
        <row r="4">
          <cell r="C4">
            <v>36130</v>
          </cell>
        </row>
      </sheetData>
      <sheetData sheetId="187">
        <row r="4">
          <cell r="C4">
            <v>36130</v>
          </cell>
        </row>
      </sheetData>
      <sheetData sheetId="188">
        <row r="4">
          <cell r="C4">
            <v>36130</v>
          </cell>
        </row>
      </sheetData>
      <sheetData sheetId="189">
        <row r="4">
          <cell r="C4">
            <v>36130</v>
          </cell>
        </row>
      </sheetData>
      <sheetData sheetId="190">
        <row r="4">
          <cell r="C4">
            <v>36130</v>
          </cell>
        </row>
      </sheetData>
      <sheetData sheetId="191">
        <row r="4">
          <cell r="C4">
            <v>36130</v>
          </cell>
        </row>
      </sheetData>
      <sheetData sheetId="192">
        <row r="4">
          <cell r="C4">
            <v>36130</v>
          </cell>
        </row>
      </sheetData>
      <sheetData sheetId="193">
        <row r="4">
          <cell r="C4">
            <v>36130</v>
          </cell>
        </row>
      </sheetData>
      <sheetData sheetId="194">
        <row r="4">
          <cell r="C4">
            <v>36130</v>
          </cell>
        </row>
      </sheetData>
      <sheetData sheetId="195">
        <row r="4">
          <cell r="C4">
            <v>36130</v>
          </cell>
        </row>
      </sheetData>
      <sheetData sheetId="196">
        <row r="4">
          <cell r="C4">
            <v>36130</v>
          </cell>
        </row>
      </sheetData>
      <sheetData sheetId="197">
        <row r="4">
          <cell r="C4">
            <v>36130</v>
          </cell>
        </row>
      </sheetData>
      <sheetData sheetId="198">
        <row r="4">
          <cell r="C4">
            <v>36130</v>
          </cell>
        </row>
      </sheetData>
      <sheetData sheetId="199">
        <row r="4">
          <cell r="C4">
            <v>36130</v>
          </cell>
        </row>
      </sheetData>
      <sheetData sheetId="200">
        <row r="4">
          <cell r="C4">
            <v>36130</v>
          </cell>
        </row>
      </sheetData>
      <sheetData sheetId="201">
        <row r="4">
          <cell r="C4">
            <v>36130</v>
          </cell>
        </row>
      </sheetData>
      <sheetData sheetId="202">
        <row r="4">
          <cell r="C4">
            <v>36130</v>
          </cell>
        </row>
      </sheetData>
      <sheetData sheetId="203">
        <row r="4">
          <cell r="C4">
            <v>36130</v>
          </cell>
        </row>
      </sheetData>
      <sheetData sheetId="204">
        <row r="4">
          <cell r="C4">
            <v>36130</v>
          </cell>
        </row>
      </sheetData>
      <sheetData sheetId="205">
        <row r="4">
          <cell r="C4">
            <v>36130</v>
          </cell>
        </row>
      </sheetData>
      <sheetData sheetId="206">
        <row r="4">
          <cell r="C4">
            <v>36130</v>
          </cell>
        </row>
      </sheetData>
      <sheetData sheetId="207">
        <row r="4">
          <cell r="C4">
            <v>36130</v>
          </cell>
        </row>
      </sheetData>
      <sheetData sheetId="208">
        <row r="4">
          <cell r="C4">
            <v>36130</v>
          </cell>
        </row>
      </sheetData>
      <sheetData sheetId="209">
        <row r="4">
          <cell r="C4">
            <v>36130</v>
          </cell>
        </row>
      </sheetData>
      <sheetData sheetId="210">
        <row r="4">
          <cell r="C4">
            <v>36130</v>
          </cell>
        </row>
      </sheetData>
      <sheetData sheetId="211">
        <row r="4">
          <cell r="C4">
            <v>36130</v>
          </cell>
        </row>
      </sheetData>
      <sheetData sheetId="212">
        <row r="4">
          <cell r="C4">
            <v>36130</v>
          </cell>
        </row>
      </sheetData>
      <sheetData sheetId="213">
        <row r="4">
          <cell r="C4">
            <v>36130</v>
          </cell>
        </row>
      </sheetData>
      <sheetData sheetId="214">
        <row r="4">
          <cell r="C4">
            <v>36130</v>
          </cell>
        </row>
      </sheetData>
      <sheetData sheetId="215">
        <row r="4">
          <cell r="C4">
            <v>36130</v>
          </cell>
        </row>
      </sheetData>
      <sheetData sheetId="216">
        <row r="4">
          <cell r="C4">
            <v>36130</v>
          </cell>
        </row>
      </sheetData>
      <sheetData sheetId="217">
        <row r="4">
          <cell r="C4">
            <v>36130</v>
          </cell>
        </row>
      </sheetData>
      <sheetData sheetId="218">
        <row r="4">
          <cell r="C4">
            <v>36130</v>
          </cell>
        </row>
      </sheetData>
      <sheetData sheetId="219">
        <row r="4">
          <cell r="C4">
            <v>36130</v>
          </cell>
        </row>
      </sheetData>
      <sheetData sheetId="220">
        <row r="4">
          <cell r="C4">
            <v>36130</v>
          </cell>
        </row>
      </sheetData>
      <sheetData sheetId="221">
        <row r="4">
          <cell r="C4">
            <v>36130</v>
          </cell>
        </row>
      </sheetData>
      <sheetData sheetId="222">
        <row r="4">
          <cell r="C4">
            <v>36130</v>
          </cell>
        </row>
      </sheetData>
      <sheetData sheetId="223">
        <row r="4">
          <cell r="C4">
            <v>36130</v>
          </cell>
        </row>
      </sheetData>
      <sheetData sheetId="224">
        <row r="4">
          <cell r="C4">
            <v>36130</v>
          </cell>
        </row>
      </sheetData>
      <sheetData sheetId="225">
        <row r="4">
          <cell r="C4">
            <v>36130</v>
          </cell>
        </row>
      </sheetData>
      <sheetData sheetId="226">
        <row r="4">
          <cell r="C4">
            <v>36130</v>
          </cell>
        </row>
      </sheetData>
      <sheetData sheetId="227">
        <row r="4">
          <cell r="C4">
            <v>36130</v>
          </cell>
        </row>
      </sheetData>
      <sheetData sheetId="228">
        <row r="4">
          <cell r="C4">
            <v>36130</v>
          </cell>
        </row>
      </sheetData>
      <sheetData sheetId="229">
        <row r="4">
          <cell r="C4">
            <v>36130</v>
          </cell>
        </row>
      </sheetData>
      <sheetData sheetId="230">
        <row r="4">
          <cell r="C4">
            <v>36130</v>
          </cell>
        </row>
      </sheetData>
      <sheetData sheetId="231">
        <row r="4">
          <cell r="C4">
            <v>36130</v>
          </cell>
        </row>
      </sheetData>
      <sheetData sheetId="232">
        <row r="4">
          <cell r="C4">
            <v>36130</v>
          </cell>
        </row>
      </sheetData>
      <sheetData sheetId="233">
        <row r="4">
          <cell r="C4">
            <v>36130</v>
          </cell>
        </row>
      </sheetData>
      <sheetData sheetId="234">
        <row r="4">
          <cell r="C4">
            <v>36130</v>
          </cell>
        </row>
      </sheetData>
      <sheetData sheetId="235">
        <row r="4">
          <cell r="C4">
            <v>36130</v>
          </cell>
        </row>
      </sheetData>
      <sheetData sheetId="236">
        <row r="4">
          <cell r="C4">
            <v>36130</v>
          </cell>
        </row>
      </sheetData>
      <sheetData sheetId="237">
        <row r="4">
          <cell r="C4">
            <v>36130</v>
          </cell>
        </row>
      </sheetData>
      <sheetData sheetId="238">
        <row r="4">
          <cell r="C4">
            <v>36130</v>
          </cell>
        </row>
      </sheetData>
      <sheetData sheetId="239">
        <row r="4">
          <cell r="C4">
            <v>36130</v>
          </cell>
        </row>
      </sheetData>
      <sheetData sheetId="240">
        <row r="4">
          <cell r="C4">
            <v>36130</v>
          </cell>
        </row>
      </sheetData>
      <sheetData sheetId="241">
        <row r="4">
          <cell r="C4">
            <v>36130</v>
          </cell>
        </row>
      </sheetData>
      <sheetData sheetId="242">
        <row r="4">
          <cell r="C4">
            <v>36130</v>
          </cell>
        </row>
      </sheetData>
      <sheetData sheetId="243">
        <row r="4">
          <cell r="C4">
            <v>36130</v>
          </cell>
        </row>
      </sheetData>
      <sheetData sheetId="244">
        <row r="4">
          <cell r="C4">
            <v>36130</v>
          </cell>
        </row>
      </sheetData>
      <sheetData sheetId="245">
        <row r="4">
          <cell r="C4">
            <v>36130</v>
          </cell>
        </row>
      </sheetData>
      <sheetData sheetId="246">
        <row r="4">
          <cell r="C4">
            <v>36130</v>
          </cell>
        </row>
      </sheetData>
      <sheetData sheetId="247">
        <row r="4">
          <cell r="C4">
            <v>36130</v>
          </cell>
        </row>
      </sheetData>
      <sheetData sheetId="248">
        <row r="4">
          <cell r="C4">
            <v>36130</v>
          </cell>
        </row>
      </sheetData>
      <sheetData sheetId="249">
        <row r="4">
          <cell r="C4">
            <v>36130</v>
          </cell>
        </row>
      </sheetData>
      <sheetData sheetId="250">
        <row r="4">
          <cell r="C4">
            <v>36130</v>
          </cell>
        </row>
      </sheetData>
      <sheetData sheetId="251">
        <row r="4">
          <cell r="C4">
            <v>36130</v>
          </cell>
        </row>
      </sheetData>
      <sheetData sheetId="252">
        <row r="4">
          <cell r="C4">
            <v>36130</v>
          </cell>
        </row>
      </sheetData>
      <sheetData sheetId="253">
        <row r="4">
          <cell r="C4">
            <v>36130</v>
          </cell>
        </row>
      </sheetData>
      <sheetData sheetId="254">
        <row r="4">
          <cell r="C4">
            <v>36130</v>
          </cell>
        </row>
      </sheetData>
      <sheetData sheetId="255">
        <row r="4">
          <cell r="C4">
            <v>36130</v>
          </cell>
        </row>
      </sheetData>
      <sheetData sheetId="256">
        <row r="4">
          <cell r="C4">
            <v>36130</v>
          </cell>
        </row>
      </sheetData>
      <sheetData sheetId="257">
        <row r="4">
          <cell r="C4">
            <v>36130</v>
          </cell>
        </row>
      </sheetData>
      <sheetData sheetId="258">
        <row r="4">
          <cell r="C4">
            <v>36130</v>
          </cell>
        </row>
      </sheetData>
      <sheetData sheetId="259">
        <row r="4">
          <cell r="C4">
            <v>36130</v>
          </cell>
        </row>
      </sheetData>
      <sheetData sheetId="260">
        <row r="4">
          <cell r="C4">
            <v>36130</v>
          </cell>
        </row>
      </sheetData>
      <sheetData sheetId="261">
        <row r="4">
          <cell r="C4">
            <v>36130</v>
          </cell>
        </row>
      </sheetData>
      <sheetData sheetId="262">
        <row r="4">
          <cell r="C4">
            <v>36130</v>
          </cell>
        </row>
      </sheetData>
      <sheetData sheetId="263">
        <row r="4">
          <cell r="C4">
            <v>36130</v>
          </cell>
        </row>
      </sheetData>
      <sheetData sheetId="264">
        <row r="4">
          <cell r="C4">
            <v>36130</v>
          </cell>
        </row>
      </sheetData>
      <sheetData sheetId="265">
        <row r="4">
          <cell r="C4">
            <v>36130</v>
          </cell>
        </row>
      </sheetData>
      <sheetData sheetId="266">
        <row r="4">
          <cell r="C4">
            <v>36130</v>
          </cell>
        </row>
      </sheetData>
      <sheetData sheetId="267" refreshError="1"/>
      <sheetData sheetId="268" refreshError="1"/>
      <sheetData sheetId="269" refreshError="1"/>
      <sheetData sheetId="270" refreshError="1"/>
      <sheetData sheetId="271" refreshError="1"/>
      <sheetData sheetId="272">
        <row r="4">
          <cell r="C4">
            <v>36130</v>
          </cell>
        </row>
      </sheetData>
      <sheetData sheetId="273" refreshError="1"/>
      <sheetData sheetId="274" refreshError="1"/>
      <sheetData sheetId="275">
        <row r="4">
          <cell r="C4">
            <v>36130</v>
          </cell>
        </row>
      </sheetData>
      <sheetData sheetId="276">
        <row r="4">
          <cell r="C4">
            <v>36130</v>
          </cell>
        </row>
      </sheetData>
      <sheetData sheetId="277">
        <row r="4">
          <cell r="C4">
            <v>36130</v>
          </cell>
        </row>
      </sheetData>
      <sheetData sheetId="278">
        <row r="4">
          <cell r="C4">
            <v>36130</v>
          </cell>
        </row>
      </sheetData>
      <sheetData sheetId="279">
        <row r="4">
          <cell r="C4">
            <v>36130</v>
          </cell>
        </row>
      </sheetData>
      <sheetData sheetId="280">
        <row r="4">
          <cell r="C4">
            <v>36130</v>
          </cell>
        </row>
      </sheetData>
      <sheetData sheetId="281">
        <row r="4">
          <cell r="C4">
            <v>36130</v>
          </cell>
        </row>
      </sheetData>
      <sheetData sheetId="282">
        <row r="4">
          <cell r="C4">
            <v>36130</v>
          </cell>
        </row>
      </sheetData>
      <sheetData sheetId="283">
        <row r="4">
          <cell r="C4">
            <v>36130</v>
          </cell>
        </row>
      </sheetData>
      <sheetData sheetId="284">
        <row r="4">
          <cell r="C4">
            <v>36130</v>
          </cell>
        </row>
      </sheetData>
      <sheetData sheetId="285">
        <row r="4">
          <cell r="C4">
            <v>36130</v>
          </cell>
        </row>
      </sheetData>
      <sheetData sheetId="286">
        <row r="4">
          <cell r="C4">
            <v>36130</v>
          </cell>
        </row>
      </sheetData>
      <sheetData sheetId="287">
        <row r="4">
          <cell r="C4">
            <v>36130</v>
          </cell>
        </row>
      </sheetData>
      <sheetData sheetId="288">
        <row r="4">
          <cell r="C4">
            <v>36130</v>
          </cell>
        </row>
      </sheetData>
      <sheetData sheetId="289">
        <row r="4">
          <cell r="C4">
            <v>36130</v>
          </cell>
        </row>
      </sheetData>
      <sheetData sheetId="290">
        <row r="4">
          <cell r="C4">
            <v>36130</v>
          </cell>
        </row>
      </sheetData>
      <sheetData sheetId="291">
        <row r="4">
          <cell r="C4">
            <v>36130</v>
          </cell>
        </row>
      </sheetData>
      <sheetData sheetId="292">
        <row r="4">
          <cell r="C4">
            <v>36130</v>
          </cell>
        </row>
      </sheetData>
      <sheetData sheetId="293">
        <row r="4">
          <cell r="C4">
            <v>36130</v>
          </cell>
        </row>
      </sheetData>
      <sheetData sheetId="294">
        <row r="4">
          <cell r="C4">
            <v>36130</v>
          </cell>
        </row>
      </sheetData>
      <sheetData sheetId="295">
        <row r="4">
          <cell r="C4">
            <v>36130</v>
          </cell>
        </row>
      </sheetData>
      <sheetData sheetId="296">
        <row r="4">
          <cell r="C4">
            <v>36130</v>
          </cell>
        </row>
      </sheetData>
      <sheetData sheetId="297">
        <row r="4">
          <cell r="C4">
            <v>36130</v>
          </cell>
        </row>
      </sheetData>
      <sheetData sheetId="298">
        <row r="4">
          <cell r="C4">
            <v>36130</v>
          </cell>
        </row>
      </sheetData>
      <sheetData sheetId="299">
        <row r="4">
          <cell r="C4">
            <v>36130</v>
          </cell>
        </row>
      </sheetData>
      <sheetData sheetId="300">
        <row r="4">
          <cell r="C4">
            <v>36130</v>
          </cell>
        </row>
      </sheetData>
      <sheetData sheetId="301">
        <row r="4">
          <cell r="C4">
            <v>36130</v>
          </cell>
        </row>
      </sheetData>
      <sheetData sheetId="302">
        <row r="4">
          <cell r="C4">
            <v>36130</v>
          </cell>
        </row>
      </sheetData>
      <sheetData sheetId="303">
        <row r="4">
          <cell r="C4">
            <v>36130</v>
          </cell>
        </row>
      </sheetData>
      <sheetData sheetId="304">
        <row r="4">
          <cell r="C4">
            <v>36130</v>
          </cell>
        </row>
      </sheetData>
      <sheetData sheetId="305">
        <row r="4">
          <cell r="C4">
            <v>36130</v>
          </cell>
        </row>
      </sheetData>
      <sheetData sheetId="306">
        <row r="4">
          <cell r="C4">
            <v>36130</v>
          </cell>
        </row>
      </sheetData>
      <sheetData sheetId="307">
        <row r="4">
          <cell r="C4">
            <v>36130</v>
          </cell>
        </row>
      </sheetData>
      <sheetData sheetId="308">
        <row r="4">
          <cell r="C4">
            <v>36130</v>
          </cell>
        </row>
      </sheetData>
      <sheetData sheetId="309">
        <row r="4">
          <cell r="C4">
            <v>36130</v>
          </cell>
        </row>
      </sheetData>
      <sheetData sheetId="310">
        <row r="4">
          <cell r="C4">
            <v>36130</v>
          </cell>
        </row>
      </sheetData>
      <sheetData sheetId="311">
        <row r="4">
          <cell r="C4">
            <v>36130</v>
          </cell>
        </row>
      </sheetData>
      <sheetData sheetId="312">
        <row r="4">
          <cell r="C4">
            <v>36130</v>
          </cell>
        </row>
      </sheetData>
      <sheetData sheetId="313">
        <row r="4">
          <cell r="C4">
            <v>36130</v>
          </cell>
        </row>
      </sheetData>
      <sheetData sheetId="314">
        <row r="4">
          <cell r="C4">
            <v>36130</v>
          </cell>
        </row>
      </sheetData>
      <sheetData sheetId="315">
        <row r="4">
          <cell r="C4">
            <v>36130</v>
          </cell>
        </row>
      </sheetData>
      <sheetData sheetId="316">
        <row r="4">
          <cell r="C4">
            <v>36130</v>
          </cell>
        </row>
      </sheetData>
      <sheetData sheetId="317">
        <row r="4">
          <cell r="C4">
            <v>36130</v>
          </cell>
        </row>
      </sheetData>
      <sheetData sheetId="318">
        <row r="4">
          <cell r="C4">
            <v>36130</v>
          </cell>
        </row>
      </sheetData>
      <sheetData sheetId="319">
        <row r="4">
          <cell r="C4">
            <v>36130</v>
          </cell>
        </row>
      </sheetData>
      <sheetData sheetId="320">
        <row r="4">
          <cell r="C4">
            <v>36130</v>
          </cell>
        </row>
      </sheetData>
      <sheetData sheetId="321">
        <row r="4">
          <cell r="C4">
            <v>36130</v>
          </cell>
        </row>
      </sheetData>
      <sheetData sheetId="322">
        <row r="4">
          <cell r="C4">
            <v>36130</v>
          </cell>
        </row>
      </sheetData>
      <sheetData sheetId="323">
        <row r="4">
          <cell r="C4">
            <v>36130</v>
          </cell>
        </row>
      </sheetData>
      <sheetData sheetId="324">
        <row r="4">
          <cell r="C4">
            <v>36130</v>
          </cell>
        </row>
      </sheetData>
      <sheetData sheetId="325">
        <row r="4">
          <cell r="C4">
            <v>36130</v>
          </cell>
        </row>
      </sheetData>
      <sheetData sheetId="326">
        <row r="4">
          <cell r="C4">
            <v>36130</v>
          </cell>
        </row>
      </sheetData>
      <sheetData sheetId="327">
        <row r="4">
          <cell r="C4">
            <v>36130</v>
          </cell>
        </row>
      </sheetData>
      <sheetData sheetId="328">
        <row r="4">
          <cell r="C4">
            <v>36130</v>
          </cell>
        </row>
      </sheetData>
      <sheetData sheetId="329">
        <row r="4">
          <cell r="C4">
            <v>36130</v>
          </cell>
        </row>
      </sheetData>
      <sheetData sheetId="330">
        <row r="4">
          <cell r="C4">
            <v>36130</v>
          </cell>
        </row>
      </sheetData>
      <sheetData sheetId="331">
        <row r="4">
          <cell r="C4">
            <v>36130</v>
          </cell>
        </row>
      </sheetData>
      <sheetData sheetId="332">
        <row r="4">
          <cell r="C4">
            <v>36130</v>
          </cell>
        </row>
      </sheetData>
      <sheetData sheetId="333">
        <row r="4">
          <cell r="C4">
            <v>36130</v>
          </cell>
        </row>
      </sheetData>
      <sheetData sheetId="334">
        <row r="4">
          <cell r="C4">
            <v>36130</v>
          </cell>
        </row>
      </sheetData>
      <sheetData sheetId="335">
        <row r="4">
          <cell r="C4">
            <v>36130</v>
          </cell>
        </row>
      </sheetData>
      <sheetData sheetId="336">
        <row r="4">
          <cell r="C4">
            <v>36130</v>
          </cell>
        </row>
      </sheetData>
      <sheetData sheetId="337">
        <row r="4">
          <cell r="C4">
            <v>36130</v>
          </cell>
        </row>
      </sheetData>
      <sheetData sheetId="338">
        <row r="4">
          <cell r="C4">
            <v>36130</v>
          </cell>
        </row>
      </sheetData>
      <sheetData sheetId="339">
        <row r="4">
          <cell r="C4">
            <v>36130</v>
          </cell>
        </row>
      </sheetData>
      <sheetData sheetId="340">
        <row r="4">
          <cell r="C4">
            <v>36130</v>
          </cell>
        </row>
      </sheetData>
      <sheetData sheetId="341">
        <row r="4">
          <cell r="C4">
            <v>36130</v>
          </cell>
        </row>
      </sheetData>
      <sheetData sheetId="342">
        <row r="4">
          <cell r="C4">
            <v>36130</v>
          </cell>
        </row>
      </sheetData>
      <sheetData sheetId="343">
        <row r="4">
          <cell r="C4">
            <v>36130</v>
          </cell>
        </row>
      </sheetData>
      <sheetData sheetId="344">
        <row r="4">
          <cell r="C4">
            <v>36130</v>
          </cell>
        </row>
      </sheetData>
      <sheetData sheetId="345">
        <row r="4">
          <cell r="C4">
            <v>36130</v>
          </cell>
        </row>
      </sheetData>
      <sheetData sheetId="346">
        <row r="4">
          <cell r="C4">
            <v>36130</v>
          </cell>
        </row>
      </sheetData>
      <sheetData sheetId="347">
        <row r="4">
          <cell r="C4">
            <v>36130</v>
          </cell>
        </row>
      </sheetData>
      <sheetData sheetId="348">
        <row r="4">
          <cell r="C4">
            <v>36130</v>
          </cell>
        </row>
      </sheetData>
      <sheetData sheetId="349">
        <row r="4">
          <cell r="C4">
            <v>36130</v>
          </cell>
        </row>
      </sheetData>
      <sheetData sheetId="350">
        <row r="4">
          <cell r="C4">
            <v>36130</v>
          </cell>
        </row>
      </sheetData>
      <sheetData sheetId="351">
        <row r="4">
          <cell r="C4">
            <v>36130</v>
          </cell>
        </row>
      </sheetData>
      <sheetData sheetId="352">
        <row r="4">
          <cell r="C4">
            <v>36130</v>
          </cell>
        </row>
      </sheetData>
      <sheetData sheetId="353">
        <row r="4">
          <cell r="C4">
            <v>36130</v>
          </cell>
        </row>
      </sheetData>
      <sheetData sheetId="354">
        <row r="4">
          <cell r="C4">
            <v>36130</v>
          </cell>
        </row>
      </sheetData>
      <sheetData sheetId="355">
        <row r="4">
          <cell r="C4">
            <v>36130</v>
          </cell>
        </row>
      </sheetData>
      <sheetData sheetId="356">
        <row r="4">
          <cell r="C4">
            <v>36130</v>
          </cell>
        </row>
      </sheetData>
      <sheetData sheetId="357">
        <row r="4">
          <cell r="C4">
            <v>36130</v>
          </cell>
        </row>
      </sheetData>
      <sheetData sheetId="358">
        <row r="4">
          <cell r="C4">
            <v>36130</v>
          </cell>
        </row>
      </sheetData>
      <sheetData sheetId="359">
        <row r="4">
          <cell r="C4">
            <v>36130</v>
          </cell>
        </row>
      </sheetData>
      <sheetData sheetId="360">
        <row r="4">
          <cell r="C4">
            <v>36130</v>
          </cell>
        </row>
      </sheetData>
      <sheetData sheetId="361">
        <row r="4">
          <cell r="C4">
            <v>36130</v>
          </cell>
        </row>
      </sheetData>
      <sheetData sheetId="362">
        <row r="4">
          <cell r="C4">
            <v>36130</v>
          </cell>
        </row>
      </sheetData>
      <sheetData sheetId="363">
        <row r="4">
          <cell r="C4">
            <v>36130</v>
          </cell>
        </row>
      </sheetData>
      <sheetData sheetId="364">
        <row r="4">
          <cell r="C4">
            <v>36130</v>
          </cell>
        </row>
      </sheetData>
      <sheetData sheetId="365">
        <row r="4">
          <cell r="C4">
            <v>36130</v>
          </cell>
        </row>
      </sheetData>
      <sheetData sheetId="366">
        <row r="4">
          <cell r="C4">
            <v>36130</v>
          </cell>
        </row>
      </sheetData>
      <sheetData sheetId="367">
        <row r="4">
          <cell r="C4">
            <v>36130</v>
          </cell>
        </row>
      </sheetData>
      <sheetData sheetId="368">
        <row r="4">
          <cell r="C4">
            <v>36130</v>
          </cell>
        </row>
      </sheetData>
      <sheetData sheetId="369" refreshError="1"/>
      <sheetData sheetId="370">
        <row r="4">
          <cell r="C4">
            <v>36130</v>
          </cell>
        </row>
      </sheetData>
      <sheetData sheetId="371">
        <row r="4">
          <cell r="C4">
            <v>36130</v>
          </cell>
        </row>
      </sheetData>
      <sheetData sheetId="372">
        <row r="4">
          <cell r="C4">
            <v>36130</v>
          </cell>
        </row>
      </sheetData>
      <sheetData sheetId="373">
        <row r="4">
          <cell r="C4">
            <v>36130</v>
          </cell>
        </row>
      </sheetData>
      <sheetData sheetId="374">
        <row r="4">
          <cell r="C4">
            <v>36130</v>
          </cell>
        </row>
      </sheetData>
      <sheetData sheetId="375">
        <row r="4">
          <cell r="C4">
            <v>36130</v>
          </cell>
        </row>
      </sheetData>
      <sheetData sheetId="376" refreshError="1"/>
      <sheetData sheetId="377" refreshError="1"/>
      <sheetData sheetId="378">
        <row r="4">
          <cell r="C4">
            <v>36130</v>
          </cell>
        </row>
      </sheetData>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ow r="4">
          <cell r="C4">
            <v>36130</v>
          </cell>
        </row>
      </sheetData>
      <sheetData sheetId="393">
        <row r="4">
          <cell r="C4">
            <v>36130</v>
          </cell>
        </row>
      </sheetData>
      <sheetData sheetId="394">
        <row r="4">
          <cell r="C4">
            <v>36130</v>
          </cell>
        </row>
      </sheetData>
      <sheetData sheetId="395">
        <row r="4">
          <cell r="C4">
            <v>36130</v>
          </cell>
        </row>
      </sheetData>
      <sheetData sheetId="396">
        <row r="4">
          <cell r="C4">
            <v>36130</v>
          </cell>
        </row>
      </sheetData>
      <sheetData sheetId="397">
        <row r="4">
          <cell r="C4">
            <v>36130</v>
          </cell>
        </row>
      </sheetData>
      <sheetData sheetId="398">
        <row r="4">
          <cell r="C4">
            <v>36130</v>
          </cell>
        </row>
      </sheetData>
      <sheetData sheetId="399">
        <row r="4">
          <cell r="C4">
            <v>36130</v>
          </cell>
        </row>
      </sheetData>
      <sheetData sheetId="400">
        <row r="4">
          <cell r="C4">
            <v>36130</v>
          </cell>
        </row>
      </sheetData>
      <sheetData sheetId="401">
        <row r="4">
          <cell r="C4">
            <v>36130</v>
          </cell>
        </row>
      </sheetData>
      <sheetData sheetId="402">
        <row r="4">
          <cell r="C4">
            <v>36130</v>
          </cell>
        </row>
      </sheetData>
      <sheetData sheetId="403">
        <row r="4">
          <cell r="C4">
            <v>36130</v>
          </cell>
        </row>
      </sheetData>
      <sheetData sheetId="404">
        <row r="4">
          <cell r="C4">
            <v>36130</v>
          </cell>
        </row>
      </sheetData>
      <sheetData sheetId="405">
        <row r="4">
          <cell r="C4">
            <v>36130</v>
          </cell>
        </row>
      </sheetData>
      <sheetData sheetId="406">
        <row r="4">
          <cell r="C4">
            <v>36130</v>
          </cell>
        </row>
      </sheetData>
      <sheetData sheetId="407">
        <row r="4">
          <cell r="C4">
            <v>36130</v>
          </cell>
        </row>
      </sheetData>
      <sheetData sheetId="408">
        <row r="4">
          <cell r="C4">
            <v>36130</v>
          </cell>
        </row>
      </sheetData>
      <sheetData sheetId="409">
        <row r="4">
          <cell r="C4">
            <v>36130</v>
          </cell>
        </row>
      </sheetData>
      <sheetData sheetId="410">
        <row r="4">
          <cell r="C4">
            <v>36130</v>
          </cell>
        </row>
      </sheetData>
      <sheetData sheetId="411">
        <row r="4">
          <cell r="C4">
            <v>36130</v>
          </cell>
        </row>
      </sheetData>
      <sheetData sheetId="412">
        <row r="4">
          <cell r="C4">
            <v>36130</v>
          </cell>
        </row>
      </sheetData>
      <sheetData sheetId="413">
        <row r="4">
          <cell r="C4">
            <v>36130</v>
          </cell>
        </row>
      </sheetData>
      <sheetData sheetId="414">
        <row r="4">
          <cell r="C4">
            <v>36130</v>
          </cell>
        </row>
      </sheetData>
      <sheetData sheetId="415">
        <row r="4">
          <cell r="C4">
            <v>36130</v>
          </cell>
        </row>
      </sheetData>
      <sheetData sheetId="416">
        <row r="4">
          <cell r="C4">
            <v>36130</v>
          </cell>
        </row>
      </sheetData>
      <sheetData sheetId="417">
        <row r="4">
          <cell r="C4">
            <v>36130</v>
          </cell>
        </row>
      </sheetData>
      <sheetData sheetId="418">
        <row r="4">
          <cell r="C4">
            <v>36130</v>
          </cell>
        </row>
      </sheetData>
      <sheetData sheetId="419">
        <row r="4">
          <cell r="C4">
            <v>36130</v>
          </cell>
        </row>
      </sheetData>
      <sheetData sheetId="420">
        <row r="4">
          <cell r="C4">
            <v>36130</v>
          </cell>
        </row>
      </sheetData>
      <sheetData sheetId="421">
        <row r="4">
          <cell r="C4">
            <v>36130</v>
          </cell>
        </row>
      </sheetData>
      <sheetData sheetId="422">
        <row r="4">
          <cell r="C4">
            <v>36130</v>
          </cell>
        </row>
      </sheetData>
      <sheetData sheetId="423">
        <row r="4">
          <cell r="C4">
            <v>36130</v>
          </cell>
        </row>
      </sheetData>
      <sheetData sheetId="424">
        <row r="4">
          <cell r="C4">
            <v>36130</v>
          </cell>
        </row>
      </sheetData>
      <sheetData sheetId="425">
        <row r="4">
          <cell r="C4">
            <v>36130</v>
          </cell>
        </row>
      </sheetData>
      <sheetData sheetId="426">
        <row r="4">
          <cell r="C4">
            <v>36130</v>
          </cell>
        </row>
      </sheetData>
      <sheetData sheetId="427">
        <row r="4">
          <cell r="C4">
            <v>36130</v>
          </cell>
        </row>
      </sheetData>
      <sheetData sheetId="428">
        <row r="4">
          <cell r="C4">
            <v>36130</v>
          </cell>
        </row>
      </sheetData>
      <sheetData sheetId="429">
        <row r="4">
          <cell r="C4">
            <v>36130</v>
          </cell>
        </row>
      </sheetData>
      <sheetData sheetId="430">
        <row r="4">
          <cell r="C4">
            <v>36130</v>
          </cell>
        </row>
      </sheetData>
      <sheetData sheetId="431">
        <row r="4">
          <cell r="C4">
            <v>36130</v>
          </cell>
        </row>
      </sheetData>
      <sheetData sheetId="432">
        <row r="4">
          <cell r="C4">
            <v>36130</v>
          </cell>
        </row>
      </sheetData>
      <sheetData sheetId="433">
        <row r="4">
          <cell r="C4">
            <v>36130</v>
          </cell>
        </row>
      </sheetData>
      <sheetData sheetId="434">
        <row r="4">
          <cell r="C4">
            <v>36130</v>
          </cell>
        </row>
      </sheetData>
      <sheetData sheetId="435">
        <row r="4">
          <cell r="C4">
            <v>36130</v>
          </cell>
        </row>
      </sheetData>
      <sheetData sheetId="436">
        <row r="4">
          <cell r="C4">
            <v>36130</v>
          </cell>
        </row>
      </sheetData>
      <sheetData sheetId="437">
        <row r="4">
          <cell r="C4">
            <v>36130</v>
          </cell>
        </row>
      </sheetData>
      <sheetData sheetId="438">
        <row r="4">
          <cell r="C4">
            <v>36130</v>
          </cell>
        </row>
      </sheetData>
      <sheetData sheetId="439">
        <row r="4">
          <cell r="C4">
            <v>36130</v>
          </cell>
        </row>
      </sheetData>
      <sheetData sheetId="440">
        <row r="4">
          <cell r="C4">
            <v>36130</v>
          </cell>
        </row>
      </sheetData>
      <sheetData sheetId="441">
        <row r="4">
          <cell r="C4">
            <v>36130</v>
          </cell>
        </row>
      </sheetData>
      <sheetData sheetId="442">
        <row r="4">
          <cell r="C4">
            <v>36130</v>
          </cell>
        </row>
      </sheetData>
      <sheetData sheetId="443">
        <row r="4">
          <cell r="C4">
            <v>36130</v>
          </cell>
        </row>
      </sheetData>
      <sheetData sheetId="444">
        <row r="4">
          <cell r="C4">
            <v>36130</v>
          </cell>
        </row>
      </sheetData>
      <sheetData sheetId="445">
        <row r="4">
          <cell r="C4">
            <v>36130</v>
          </cell>
        </row>
      </sheetData>
      <sheetData sheetId="446">
        <row r="4">
          <cell r="C4">
            <v>36130</v>
          </cell>
        </row>
      </sheetData>
      <sheetData sheetId="447">
        <row r="4">
          <cell r="C4">
            <v>36130</v>
          </cell>
        </row>
      </sheetData>
      <sheetData sheetId="448">
        <row r="4">
          <cell r="C4">
            <v>36130</v>
          </cell>
        </row>
      </sheetData>
      <sheetData sheetId="449">
        <row r="4">
          <cell r="C4">
            <v>36130</v>
          </cell>
        </row>
      </sheetData>
      <sheetData sheetId="450">
        <row r="4">
          <cell r="C4">
            <v>36130</v>
          </cell>
        </row>
      </sheetData>
      <sheetData sheetId="451">
        <row r="4">
          <cell r="C4">
            <v>36130</v>
          </cell>
        </row>
      </sheetData>
      <sheetData sheetId="452">
        <row r="4">
          <cell r="C4">
            <v>36130</v>
          </cell>
        </row>
      </sheetData>
      <sheetData sheetId="453">
        <row r="4">
          <cell r="C4">
            <v>36130</v>
          </cell>
        </row>
      </sheetData>
      <sheetData sheetId="454">
        <row r="4">
          <cell r="C4">
            <v>36130</v>
          </cell>
        </row>
      </sheetData>
      <sheetData sheetId="455">
        <row r="4">
          <cell r="C4">
            <v>36130</v>
          </cell>
        </row>
      </sheetData>
      <sheetData sheetId="456">
        <row r="4">
          <cell r="C4">
            <v>36130</v>
          </cell>
        </row>
      </sheetData>
      <sheetData sheetId="457">
        <row r="4">
          <cell r="C4">
            <v>36130</v>
          </cell>
        </row>
      </sheetData>
      <sheetData sheetId="458">
        <row r="4">
          <cell r="C4">
            <v>36130</v>
          </cell>
        </row>
      </sheetData>
      <sheetData sheetId="459">
        <row r="4">
          <cell r="C4">
            <v>36130</v>
          </cell>
        </row>
      </sheetData>
      <sheetData sheetId="460">
        <row r="4">
          <cell r="C4">
            <v>36130</v>
          </cell>
        </row>
      </sheetData>
      <sheetData sheetId="461">
        <row r="4">
          <cell r="C4">
            <v>36130</v>
          </cell>
        </row>
      </sheetData>
      <sheetData sheetId="462">
        <row r="4">
          <cell r="C4">
            <v>36130</v>
          </cell>
        </row>
      </sheetData>
      <sheetData sheetId="463">
        <row r="4">
          <cell r="C4">
            <v>36130</v>
          </cell>
        </row>
      </sheetData>
      <sheetData sheetId="464">
        <row r="4">
          <cell r="C4">
            <v>36130</v>
          </cell>
        </row>
      </sheetData>
      <sheetData sheetId="465">
        <row r="4">
          <cell r="C4">
            <v>36130</v>
          </cell>
        </row>
      </sheetData>
      <sheetData sheetId="466">
        <row r="4">
          <cell r="C4">
            <v>36130</v>
          </cell>
        </row>
      </sheetData>
      <sheetData sheetId="467">
        <row r="4">
          <cell r="C4">
            <v>36130</v>
          </cell>
        </row>
      </sheetData>
      <sheetData sheetId="468">
        <row r="4">
          <cell r="C4">
            <v>36130</v>
          </cell>
        </row>
      </sheetData>
      <sheetData sheetId="469">
        <row r="4">
          <cell r="C4">
            <v>36130</v>
          </cell>
        </row>
      </sheetData>
      <sheetData sheetId="470">
        <row r="4">
          <cell r="C4">
            <v>36130</v>
          </cell>
        </row>
      </sheetData>
      <sheetData sheetId="471">
        <row r="4">
          <cell r="C4">
            <v>36130</v>
          </cell>
        </row>
      </sheetData>
      <sheetData sheetId="472">
        <row r="4">
          <cell r="C4">
            <v>36130</v>
          </cell>
        </row>
      </sheetData>
      <sheetData sheetId="473">
        <row r="4">
          <cell r="C4">
            <v>36130</v>
          </cell>
        </row>
      </sheetData>
      <sheetData sheetId="474">
        <row r="4">
          <cell r="C4">
            <v>36130</v>
          </cell>
        </row>
      </sheetData>
      <sheetData sheetId="475">
        <row r="4">
          <cell r="C4">
            <v>36130</v>
          </cell>
        </row>
      </sheetData>
      <sheetData sheetId="476">
        <row r="4">
          <cell r="C4">
            <v>36130</v>
          </cell>
        </row>
      </sheetData>
      <sheetData sheetId="477">
        <row r="4">
          <cell r="C4">
            <v>36130</v>
          </cell>
        </row>
      </sheetData>
      <sheetData sheetId="478">
        <row r="4">
          <cell r="C4">
            <v>36130</v>
          </cell>
        </row>
      </sheetData>
      <sheetData sheetId="479">
        <row r="4">
          <cell r="C4">
            <v>36130</v>
          </cell>
        </row>
      </sheetData>
      <sheetData sheetId="480">
        <row r="4">
          <cell r="C4">
            <v>36130</v>
          </cell>
        </row>
      </sheetData>
      <sheetData sheetId="481">
        <row r="4">
          <cell r="C4">
            <v>36130</v>
          </cell>
        </row>
      </sheetData>
      <sheetData sheetId="482">
        <row r="4">
          <cell r="C4">
            <v>36130</v>
          </cell>
        </row>
      </sheetData>
      <sheetData sheetId="483">
        <row r="4">
          <cell r="C4">
            <v>36130</v>
          </cell>
        </row>
      </sheetData>
      <sheetData sheetId="484">
        <row r="4">
          <cell r="C4">
            <v>36130</v>
          </cell>
        </row>
      </sheetData>
      <sheetData sheetId="485">
        <row r="4">
          <cell r="C4">
            <v>36130</v>
          </cell>
        </row>
      </sheetData>
      <sheetData sheetId="486">
        <row r="4">
          <cell r="C4">
            <v>36130</v>
          </cell>
        </row>
      </sheetData>
      <sheetData sheetId="487">
        <row r="4">
          <cell r="C4">
            <v>36130</v>
          </cell>
        </row>
      </sheetData>
      <sheetData sheetId="488">
        <row r="4">
          <cell r="C4">
            <v>36130</v>
          </cell>
        </row>
      </sheetData>
      <sheetData sheetId="489">
        <row r="4">
          <cell r="C4">
            <v>36130</v>
          </cell>
        </row>
      </sheetData>
      <sheetData sheetId="490">
        <row r="4">
          <cell r="C4">
            <v>36130</v>
          </cell>
        </row>
      </sheetData>
      <sheetData sheetId="491">
        <row r="4">
          <cell r="C4">
            <v>36130</v>
          </cell>
        </row>
      </sheetData>
      <sheetData sheetId="492">
        <row r="4">
          <cell r="C4">
            <v>36130</v>
          </cell>
        </row>
      </sheetData>
      <sheetData sheetId="493">
        <row r="4">
          <cell r="C4">
            <v>36130</v>
          </cell>
        </row>
      </sheetData>
      <sheetData sheetId="494">
        <row r="4">
          <cell r="C4">
            <v>36130</v>
          </cell>
        </row>
      </sheetData>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ow r="4">
          <cell r="C4">
            <v>36130</v>
          </cell>
        </row>
      </sheetData>
      <sheetData sheetId="514">
        <row r="4">
          <cell r="C4">
            <v>36130</v>
          </cell>
        </row>
      </sheetData>
      <sheetData sheetId="515">
        <row r="4">
          <cell r="C4">
            <v>36130</v>
          </cell>
        </row>
      </sheetData>
      <sheetData sheetId="516">
        <row r="4">
          <cell r="C4">
            <v>36130</v>
          </cell>
        </row>
      </sheetData>
      <sheetData sheetId="517">
        <row r="4">
          <cell r="C4">
            <v>36130</v>
          </cell>
        </row>
      </sheetData>
      <sheetData sheetId="518">
        <row r="4">
          <cell r="C4">
            <v>36130</v>
          </cell>
        </row>
      </sheetData>
      <sheetData sheetId="519">
        <row r="4">
          <cell r="C4">
            <v>36130</v>
          </cell>
        </row>
      </sheetData>
      <sheetData sheetId="520">
        <row r="4">
          <cell r="C4">
            <v>36130</v>
          </cell>
        </row>
      </sheetData>
      <sheetData sheetId="521">
        <row r="4">
          <cell r="C4">
            <v>36130</v>
          </cell>
        </row>
      </sheetData>
      <sheetData sheetId="522">
        <row r="4">
          <cell r="C4">
            <v>36130</v>
          </cell>
        </row>
      </sheetData>
      <sheetData sheetId="523">
        <row r="4">
          <cell r="C4">
            <v>36130</v>
          </cell>
        </row>
      </sheetData>
      <sheetData sheetId="524">
        <row r="4">
          <cell r="C4">
            <v>36130</v>
          </cell>
        </row>
      </sheetData>
      <sheetData sheetId="525">
        <row r="4">
          <cell r="C4">
            <v>36130</v>
          </cell>
        </row>
      </sheetData>
      <sheetData sheetId="526">
        <row r="4">
          <cell r="C4">
            <v>36130</v>
          </cell>
        </row>
      </sheetData>
      <sheetData sheetId="527">
        <row r="4">
          <cell r="C4">
            <v>36130</v>
          </cell>
        </row>
      </sheetData>
      <sheetData sheetId="528">
        <row r="4">
          <cell r="C4">
            <v>36130</v>
          </cell>
        </row>
      </sheetData>
      <sheetData sheetId="529">
        <row r="4">
          <cell r="C4">
            <v>36130</v>
          </cell>
        </row>
      </sheetData>
      <sheetData sheetId="530">
        <row r="4">
          <cell r="C4">
            <v>36130</v>
          </cell>
        </row>
      </sheetData>
      <sheetData sheetId="531">
        <row r="4">
          <cell r="C4">
            <v>36130</v>
          </cell>
        </row>
      </sheetData>
      <sheetData sheetId="532">
        <row r="4">
          <cell r="C4">
            <v>36130</v>
          </cell>
        </row>
      </sheetData>
      <sheetData sheetId="533">
        <row r="4">
          <cell r="C4">
            <v>36130</v>
          </cell>
        </row>
      </sheetData>
      <sheetData sheetId="534">
        <row r="4">
          <cell r="C4">
            <v>36130</v>
          </cell>
        </row>
      </sheetData>
      <sheetData sheetId="535">
        <row r="4">
          <cell r="C4">
            <v>36130</v>
          </cell>
        </row>
      </sheetData>
      <sheetData sheetId="536">
        <row r="4">
          <cell r="C4">
            <v>36130</v>
          </cell>
        </row>
      </sheetData>
      <sheetData sheetId="537">
        <row r="4">
          <cell r="C4">
            <v>36130</v>
          </cell>
        </row>
      </sheetData>
      <sheetData sheetId="538">
        <row r="4">
          <cell r="C4">
            <v>36130</v>
          </cell>
        </row>
      </sheetData>
      <sheetData sheetId="539">
        <row r="4">
          <cell r="C4">
            <v>36130</v>
          </cell>
        </row>
      </sheetData>
      <sheetData sheetId="540">
        <row r="4">
          <cell r="C4">
            <v>36130</v>
          </cell>
        </row>
      </sheetData>
      <sheetData sheetId="541">
        <row r="4">
          <cell r="C4">
            <v>36130</v>
          </cell>
        </row>
      </sheetData>
      <sheetData sheetId="542">
        <row r="4">
          <cell r="C4">
            <v>36130</v>
          </cell>
        </row>
      </sheetData>
      <sheetData sheetId="543">
        <row r="4">
          <cell r="C4">
            <v>36130</v>
          </cell>
        </row>
      </sheetData>
      <sheetData sheetId="544">
        <row r="4">
          <cell r="C4">
            <v>36130</v>
          </cell>
        </row>
      </sheetData>
      <sheetData sheetId="545">
        <row r="4">
          <cell r="C4">
            <v>36130</v>
          </cell>
        </row>
      </sheetData>
      <sheetData sheetId="546">
        <row r="4">
          <cell r="C4">
            <v>36130</v>
          </cell>
        </row>
      </sheetData>
      <sheetData sheetId="547">
        <row r="4">
          <cell r="C4">
            <v>36130</v>
          </cell>
        </row>
      </sheetData>
      <sheetData sheetId="548">
        <row r="4">
          <cell r="C4">
            <v>36130</v>
          </cell>
        </row>
      </sheetData>
      <sheetData sheetId="549">
        <row r="4">
          <cell r="C4">
            <v>36130</v>
          </cell>
        </row>
      </sheetData>
      <sheetData sheetId="550">
        <row r="4">
          <cell r="C4">
            <v>36130</v>
          </cell>
        </row>
      </sheetData>
      <sheetData sheetId="551">
        <row r="4">
          <cell r="C4">
            <v>36130</v>
          </cell>
        </row>
      </sheetData>
      <sheetData sheetId="552">
        <row r="4">
          <cell r="C4">
            <v>36130</v>
          </cell>
        </row>
      </sheetData>
      <sheetData sheetId="553">
        <row r="4">
          <cell r="C4">
            <v>36130</v>
          </cell>
        </row>
      </sheetData>
      <sheetData sheetId="554">
        <row r="4">
          <cell r="C4">
            <v>36130</v>
          </cell>
        </row>
      </sheetData>
      <sheetData sheetId="555">
        <row r="4">
          <cell r="C4">
            <v>36130</v>
          </cell>
        </row>
      </sheetData>
      <sheetData sheetId="556">
        <row r="4">
          <cell r="C4">
            <v>36130</v>
          </cell>
        </row>
      </sheetData>
      <sheetData sheetId="557">
        <row r="4">
          <cell r="C4">
            <v>36130</v>
          </cell>
        </row>
      </sheetData>
      <sheetData sheetId="558">
        <row r="4">
          <cell r="C4">
            <v>36130</v>
          </cell>
        </row>
      </sheetData>
      <sheetData sheetId="559">
        <row r="4">
          <cell r="C4">
            <v>36130</v>
          </cell>
        </row>
      </sheetData>
      <sheetData sheetId="560">
        <row r="4">
          <cell r="C4">
            <v>36130</v>
          </cell>
        </row>
      </sheetData>
      <sheetData sheetId="561">
        <row r="4">
          <cell r="C4">
            <v>36130</v>
          </cell>
        </row>
      </sheetData>
      <sheetData sheetId="562">
        <row r="4">
          <cell r="C4">
            <v>36130</v>
          </cell>
        </row>
      </sheetData>
      <sheetData sheetId="563">
        <row r="4">
          <cell r="C4">
            <v>36130</v>
          </cell>
        </row>
      </sheetData>
      <sheetData sheetId="564">
        <row r="4">
          <cell r="C4">
            <v>36130</v>
          </cell>
        </row>
      </sheetData>
      <sheetData sheetId="565">
        <row r="4">
          <cell r="C4">
            <v>36130</v>
          </cell>
        </row>
      </sheetData>
      <sheetData sheetId="566">
        <row r="4">
          <cell r="C4">
            <v>36130</v>
          </cell>
        </row>
      </sheetData>
      <sheetData sheetId="567">
        <row r="4">
          <cell r="C4">
            <v>36130</v>
          </cell>
        </row>
      </sheetData>
      <sheetData sheetId="568">
        <row r="4">
          <cell r="C4">
            <v>36130</v>
          </cell>
        </row>
      </sheetData>
      <sheetData sheetId="569">
        <row r="4">
          <cell r="C4">
            <v>36130</v>
          </cell>
        </row>
      </sheetData>
      <sheetData sheetId="570">
        <row r="4">
          <cell r="C4">
            <v>36130</v>
          </cell>
        </row>
      </sheetData>
      <sheetData sheetId="571">
        <row r="4">
          <cell r="C4">
            <v>36130</v>
          </cell>
        </row>
      </sheetData>
      <sheetData sheetId="572">
        <row r="4">
          <cell r="C4">
            <v>36130</v>
          </cell>
        </row>
      </sheetData>
      <sheetData sheetId="573">
        <row r="4">
          <cell r="C4">
            <v>36130</v>
          </cell>
        </row>
      </sheetData>
      <sheetData sheetId="574">
        <row r="4">
          <cell r="C4">
            <v>36130</v>
          </cell>
        </row>
      </sheetData>
      <sheetData sheetId="575">
        <row r="4">
          <cell r="C4">
            <v>36130</v>
          </cell>
        </row>
      </sheetData>
      <sheetData sheetId="576">
        <row r="4">
          <cell r="C4">
            <v>36130</v>
          </cell>
        </row>
      </sheetData>
      <sheetData sheetId="577">
        <row r="4">
          <cell r="C4">
            <v>36130</v>
          </cell>
        </row>
      </sheetData>
      <sheetData sheetId="578">
        <row r="4">
          <cell r="C4">
            <v>36130</v>
          </cell>
        </row>
      </sheetData>
      <sheetData sheetId="579">
        <row r="4">
          <cell r="C4">
            <v>36130</v>
          </cell>
        </row>
      </sheetData>
      <sheetData sheetId="580">
        <row r="4">
          <cell r="C4">
            <v>36130</v>
          </cell>
        </row>
      </sheetData>
      <sheetData sheetId="581">
        <row r="4">
          <cell r="C4">
            <v>36130</v>
          </cell>
        </row>
      </sheetData>
      <sheetData sheetId="582">
        <row r="4">
          <cell r="C4">
            <v>36130</v>
          </cell>
        </row>
      </sheetData>
      <sheetData sheetId="583">
        <row r="4">
          <cell r="C4">
            <v>36130</v>
          </cell>
        </row>
      </sheetData>
      <sheetData sheetId="584">
        <row r="4">
          <cell r="C4">
            <v>36130</v>
          </cell>
        </row>
      </sheetData>
      <sheetData sheetId="585">
        <row r="4">
          <cell r="C4">
            <v>36130</v>
          </cell>
        </row>
      </sheetData>
      <sheetData sheetId="586">
        <row r="4">
          <cell r="C4">
            <v>36130</v>
          </cell>
        </row>
      </sheetData>
      <sheetData sheetId="587">
        <row r="4">
          <cell r="C4">
            <v>36130</v>
          </cell>
        </row>
      </sheetData>
      <sheetData sheetId="588">
        <row r="4">
          <cell r="C4">
            <v>36130</v>
          </cell>
        </row>
      </sheetData>
      <sheetData sheetId="589">
        <row r="4">
          <cell r="C4">
            <v>36130</v>
          </cell>
        </row>
      </sheetData>
      <sheetData sheetId="590">
        <row r="4">
          <cell r="C4">
            <v>36130</v>
          </cell>
        </row>
      </sheetData>
      <sheetData sheetId="591">
        <row r="4">
          <cell r="C4">
            <v>36130</v>
          </cell>
        </row>
      </sheetData>
      <sheetData sheetId="592">
        <row r="4">
          <cell r="C4">
            <v>36130</v>
          </cell>
        </row>
      </sheetData>
      <sheetData sheetId="593">
        <row r="4">
          <cell r="C4">
            <v>36130</v>
          </cell>
        </row>
      </sheetData>
      <sheetData sheetId="594">
        <row r="4">
          <cell r="C4">
            <v>36130</v>
          </cell>
        </row>
      </sheetData>
      <sheetData sheetId="595">
        <row r="4">
          <cell r="C4">
            <v>36130</v>
          </cell>
        </row>
      </sheetData>
      <sheetData sheetId="596">
        <row r="4">
          <cell r="C4">
            <v>36130</v>
          </cell>
        </row>
      </sheetData>
      <sheetData sheetId="597">
        <row r="4">
          <cell r="C4">
            <v>36130</v>
          </cell>
        </row>
      </sheetData>
      <sheetData sheetId="598">
        <row r="4">
          <cell r="C4">
            <v>36130</v>
          </cell>
        </row>
      </sheetData>
      <sheetData sheetId="599">
        <row r="4">
          <cell r="C4">
            <v>36130</v>
          </cell>
        </row>
      </sheetData>
      <sheetData sheetId="600">
        <row r="4">
          <cell r="C4">
            <v>36130</v>
          </cell>
        </row>
      </sheetData>
      <sheetData sheetId="601">
        <row r="4">
          <cell r="C4">
            <v>36130</v>
          </cell>
        </row>
      </sheetData>
      <sheetData sheetId="602">
        <row r="4">
          <cell r="C4">
            <v>36130</v>
          </cell>
        </row>
      </sheetData>
      <sheetData sheetId="603">
        <row r="4">
          <cell r="C4">
            <v>36130</v>
          </cell>
        </row>
      </sheetData>
      <sheetData sheetId="604">
        <row r="4">
          <cell r="C4">
            <v>36130</v>
          </cell>
        </row>
      </sheetData>
      <sheetData sheetId="605">
        <row r="4">
          <cell r="C4">
            <v>36130</v>
          </cell>
        </row>
      </sheetData>
      <sheetData sheetId="606">
        <row r="4">
          <cell r="C4">
            <v>36130</v>
          </cell>
        </row>
      </sheetData>
      <sheetData sheetId="607">
        <row r="4">
          <cell r="C4">
            <v>36130</v>
          </cell>
        </row>
      </sheetData>
      <sheetData sheetId="608">
        <row r="4">
          <cell r="C4">
            <v>36130</v>
          </cell>
        </row>
      </sheetData>
      <sheetData sheetId="609">
        <row r="4">
          <cell r="C4">
            <v>36130</v>
          </cell>
        </row>
      </sheetData>
      <sheetData sheetId="610">
        <row r="4">
          <cell r="C4">
            <v>36130</v>
          </cell>
        </row>
      </sheetData>
      <sheetData sheetId="611">
        <row r="4">
          <cell r="C4">
            <v>36130</v>
          </cell>
        </row>
      </sheetData>
      <sheetData sheetId="612">
        <row r="4">
          <cell r="C4">
            <v>36130</v>
          </cell>
        </row>
      </sheetData>
      <sheetData sheetId="613">
        <row r="4">
          <cell r="C4">
            <v>36130</v>
          </cell>
        </row>
      </sheetData>
      <sheetData sheetId="614">
        <row r="4">
          <cell r="C4">
            <v>36130</v>
          </cell>
        </row>
      </sheetData>
      <sheetData sheetId="615">
        <row r="4">
          <cell r="C4">
            <v>36130</v>
          </cell>
        </row>
      </sheetData>
      <sheetData sheetId="616">
        <row r="4">
          <cell r="C4">
            <v>36130</v>
          </cell>
        </row>
      </sheetData>
      <sheetData sheetId="617">
        <row r="4">
          <cell r="C4">
            <v>36130</v>
          </cell>
        </row>
      </sheetData>
      <sheetData sheetId="618">
        <row r="4">
          <cell r="C4">
            <v>36130</v>
          </cell>
        </row>
      </sheetData>
      <sheetData sheetId="619">
        <row r="4">
          <cell r="C4">
            <v>36130</v>
          </cell>
        </row>
      </sheetData>
      <sheetData sheetId="620">
        <row r="4">
          <cell r="C4">
            <v>36130</v>
          </cell>
        </row>
      </sheetData>
      <sheetData sheetId="621">
        <row r="4">
          <cell r="C4">
            <v>36130</v>
          </cell>
        </row>
      </sheetData>
      <sheetData sheetId="622">
        <row r="4">
          <cell r="C4">
            <v>36130</v>
          </cell>
        </row>
      </sheetData>
      <sheetData sheetId="623">
        <row r="4">
          <cell r="C4">
            <v>36130</v>
          </cell>
        </row>
      </sheetData>
      <sheetData sheetId="624">
        <row r="4">
          <cell r="C4">
            <v>36130</v>
          </cell>
        </row>
      </sheetData>
      <sheetData sheetId="625">
        <row r="4">
          <cell r="C4">
            <v>36130</v>
          </cell>
        </row>
      </sheetData>
      <sheetData sheetId="626">
        <row r="4">
          <cell r="C4">
            <v>36130</v>
          </cell>
        </row>
      </sheetData>
      <sheetData sheetId="627">
        <row r="4">
          <cell r="C4">
            <v>36130</v>
          </cell>
        </row>
      </sheetData>
      <sheetData sheetId="628">
        <row r="4">
          <cell r="C4">
            <v>36130</v>
          </cell>
        </row>
      </sheetData>
      <sheetData sheetId="629">
        <row r="4">
          <cell r="C4">
            <v>36130</v>
          </cell>
        </row>
      </sheetData>
      <sheetData sheetId="630">
        <row r="4">
          <cell r="C4">
            <v>36130</v>
          </cell>
        </row>
      </sheetData>
      <sheetData sheetId="631">
        <row r="4">
          <cell r="C4">
            <v>36130</v>
          </cell>
        </row>
      </sheetData>
      <sheetData sheetId="632">
        <row r="4">
          <cell r="C4">
            <v>36130</v>
          </cell>
        </row>
      </sheetData>
      <sheetData sheetId="633">
        <row r="4">
          <cell r="C4">
            <v>36130</v>
          </cell>
        </row>
      </sheetData>
      <sheetData sheetId="634">
        <row r="4">
          <cell r="C4">
            <v>36130</v>
          </cell>
        </row>
      </sheetData>
      <sheetData sheetId="635">
        <row r="4">
          <cell r="C4">
            <v>36130</v>
          </cell>
        </row>
      </sheetData>
      <sheetData sheetId="636">
        <row r="4">
          <cell r="C4">
            <v>36130</v>
          </cell>
        </row>
      </sheetData>
      <sheetData sheetId="637">
        <row r="4">
          <cell r="C4">
            <v>36130</v>
          </cell>
        </row>
      </sheetData>
      <sheetData sheetId="638">
        <row r="4">
          <cell r="C4">
            <v>36130</v>
          </cell>
        </row>
      </sheetData>
      <sheetData sheetId="639">
        <row r="4">
          <cell r="C4">
            <v>36130</v>
          </cell>
        </row>
      </sheetData>
      <sheetData sheetId="640">
        <row r="4">
          <cell r="C4">
            <v>36130</v>
          </cell>
        </row>
      </sheetData>
      <sheetData sheetId="641">
        <row r="4">
          <cell r="C4">
            <v>36130</v>
          </cell>
        </row>
      </sheetData>
      <sheetData sheetId="642">
        <row r="4">
          <cell r="C4">
            <v>36130</v>
          </cell>
        </row>
      </sheetData>
      <sheetData sheetId="643">
        <row r="4">
          <cell r="C4">
            <v>36130</v>
          </cell>
        </row>
      </sheetData>
      <sheetData sheetId="644">
        <row r="4">
          <cell r="C4">
            <v>36130</v>
          </cell>
        </row>
      </sheetData>
      <sheetData sheetId="645">
        <row r="4">
          <cell r="C4">
            <v>36130</v>
          </cell>
        </row>
      </sheetData>
      <sheetData sheetId="646">
        <row r="4">
          <cell r="C4">
            <v>36130</v>
          </cell>
        </row>
      </sheetData>
      <sheetData sheetId="647">
        <row r="4">
          <cell r="C4">
            <v>36130</v>
          </cell>
        </row>
      </sheetData>
      <sheetData sheetId="648">
        <row r="4">
          <cell r="C4">
            <v>36130</v>
          </cell>
        </row>
      </sheetData>
      <sheetData sheetId="649">
        <row r="4">
          <cell r="C4">
            <v>36130</v>
          </cell>
        </row>
      </sheetData>
      <sheetData sheetId="650">
        <row r="4">
          <cell r="C4">
            <v>36130</v>
          </cell>
        </row>
      </sheetData>
      <sheetData sheetId="651">
        <row r="4">
          <cell r="C4">
            <v>36130</v>
          </cell>
        </row>
      </sheetData>
      <sheetData sheetId="652">
        <row r="4">
          <cell r="C4">
            <v>36130</v>
          </cell>
        </row>
      </sheetData>
      <sheetData sheetId="653">
        <row r="4">
          <cell r="C4">
            <v>36130</v>
          </cell>
        </row>
      </sheetData>
      <sheetData sheetId="654">
        <row r="4">
          <cell r="C4">
            <v>36130</v>
          </cell>
        </row>
      </sheetData>
      <sheetData sheetId="655">
        <row r="4">
          <cell r="C4">
            <v>36130</v>
          </cell>
        </row>
      </sheetData>
      <sheetData sheetId="656">
        <row r="4">
          <cell r="C4">
            <v>36130</v>
          </cell>
        </row>
      </sheetData>
      <sheetData sheetId="657">
        <row r="4">
          <cell r="C4">
            <v>36130</v>
          </cell>
        </row>
      </sheetData>
      <sheetData sheetId="658">
        <row r="4">
          <cell r="C4">
            <v>36130</v>
          </cell>
        </row>
      </sheetData>
      <sheetData sheetId="659">
        <row r="4">
          <cell r="C4">
            <v>36130</v>
          </cell>
        </row>
      </sheetData>
      <sheetData sheetId="660">
        <row r="4">
          <cell r="C4">
            <v>36130</v>
          </cell>
        </row>
      </sheetData>
      <sheetData sheetId="661">
        <row r="4">
          <cell r="C4">
            <v>36130</v>
          </cell>
        </row>
      </sheetData>
      <sheetData sheetId="662">
        <row r="4">
          <cell r="C4">
            <v>36130</v>
          </cell>
        </row>
      </sheetData>
      <sheetData sheetId="663">
        <row r="4">
          <cell r="C4">
            <v>36130</v>
          </cell>
        </row>
      </sheetData>
      <sheetData sheetId="664">
        <row r="4">
          <cell r="C4">
            <v>36130</v>
          </cell>
        </row>
      </sheetData>
      <sheetData sheetId="665">
        <row r="4">
          <cell r="C4">
            <v>36130</v>
          </cell>
        </row>
      </sheetData>
      <sheetData sheetId="666">
        <row r="4">
          <cell r="C4">
            <v>36130</v>
          </cell>
        </row>
      </sheetData>
      <sheetData sheetId="667">
        <row r="4">
          <cell r="C4">
            <v>36130</v>
          </cell>
        </row>
      </sheetData>
      <sheetData sheetId="668">
        <row r="4">
          <cell r="C4">
            <v>36130</v>
          </cell>
        </row>
      </sheetData>
      <sheetData sheetId="669">
        <row r="4">
          <cell r="C4">
            <v>36130</v>
          </cell>
        </row>
      </sheetData>
      <sheetData sheetId="670">
        <row r="4">
          <cell r="C4">
            <v>36130</v>
          </cell>
        </row>
      </sheetData>
      <sheetData sheetId="671">
        <row r="4">
          <cell r="C4">
            <v>36130</v>
          </cell>
        </row>
      </sheetData>
      <sheetData sheetId="672">
        <row r="4">
          <cell r="C4">
            <v>36130</v>
          </cell>
        </row>
      </sheetData>
      <sheetData sheetId="673">
        <row r="4">
          <cell r="C4">
            <v>36130</v>
          </cell>
        </row>
      </sheetData>
      <sheetData sheetId="674">
        <row r="4">
          <cell r="C4">
            <v>36130</v>
          </cell>
        </row>
      </sheetData>
      <sheetData sheetId="675">
        <row r="4">
          <cell r="C4">
            <v>36130</v>
          </cell>
        </row>
      </sheetData>
      <sheetData sheetId="676">
        <row r="4">
          <cell r="C4">
            <v>36130</v>
          </cell>
        </row>
      </sheetData>
      <sheetData sheetId="677">
        <row r="4">
          <cell r="C4">
            <v>36130</v>
          </cell>
        </row>
      </sheetData>
      <sheetData sheetId="678">
        <row r="4">
          <cell r="C4">
            <v>36130</v>
          </cell>
        </row>
      </sheetData>
      <sheetData sheetId="679">
        <row r="4">
          <cell r="C4">
            <v>36130</v>
          </cell>
        </row>
      </sheetData>
      <sheetData sheetId="680">
        <row r="4">
          <cell r="C4">
            <v>36130</v>
          </cell>
        </row>
      </sheetData>
      <sheetData sheetId="681">
        <row r="4">
          <cell r="C4">
            <v>36130</v>
          </cell>
        </row>
      </sheetData>
      <sheetData sheetId="682">
        <row r="4">
          <cell r="C4">
            <v>36130</v>
          </cell>
        </row>
      </sheetData>
      <sheetData sheetId="683">
        <row r="4">
          <cell r="C4">
            <v>36130</v>
          </cell>
        </row>
      </sheetData>
      <sheetData sheetId="684">
        <row r="4">
          <cell r="C4">
            <v>36130</v>
          </cell>
        </row>
      </sheetData>
      <sheetData sheetId="685">
        <row r="4">
          <cell r="C4">
            <v>36130</v>
          </cell>
        </row>
      </sheetData>
      <sheetData sheetId="686">
        <row r="4">
          <cell r="C4">
            <v>36130</v>
          </cell>
        </row>
      </sheetData>
      <sheetData sheetId="687">
        <row r="4">
          <cell r="C4">
            <v>36130</v>
          </cell>
        </row>
      </sheetData>
      <sheetData sheetId="688">
        <row r="4">
          <cell r="C4">
            <v>36130</v>
          </cell>
        </row>
      </sheetData>
      <sheetData sheetId="689">
        <row r="4">
          <cell r="C4">
            <v>36130</v>
          </cell>
        </row>
      </sheetData>
      <sheetData sheetId="690">
        <row r="4">
          <cell r="C4">
            <v>36130</v>
          </cell>
        </row>
      </sheetData>
      <sheetData sheetId="691">
        <row r="4">
          <cell r="C4">
            <v>36130</v>
          </cell>
        </row>
      </sheetData>
      <sheetData sheetId="692">
        <row r="4">
          <cell r="C4">
            <v>36130</v>
          </cell>
        </row>
      </sheetData>
      <sheetData sheetId="693">
        <row r="4">
          <cell r="C4">
            <v>36130</v>
          </cell>
        </row>
      </sheetData>
      <sheetData sheetId="694">
        <row r="4">
          <cell r="C4">
            <v>36130</v>
          </cell>
        </row>
      </sheetData>
      <sheetData sheetId="695">
        <row r="4">
          <cell r="C4">
            <v>36130</v>
          </cell>
        </row>
      </sheetData>
      <sheetData sheetId="696">
        <row r="4">
          <cell r="C4">
            <v>36130</v>
          </cell>
        </row>
      </sheetData>
      <sheetData sheetId="697">
        <row r="4">
          <cell r="C4">
            <v>36130</v>
          </cell>
        </row>
      </sheetData>
      <sheetData sheetId="698">
        <row r="4">
          <cell r="C4">
            <v>36130</v>
          </cell>
        </row>
      </sheetData>
      <sheetData sheetId="699">
        <row r="4">
          <cell r="C4">
            <v>36130</v>
          </cell>
        </row>
      </sheetData>
      <sheetData sheetId="700">
        <row r="4">
          <cell r="C4">
            <v>36130</v>
          </cell>
        </row>
      </sheetData>
      <sheetData sheetId="701">
        <row r="4">
          <cell r="C4">
            <v>36130</v>
          </cell>
        </row>
      </sheetData>
      <sheetData sheetId="702">
        <row r="4">
          <cell r="C4">
            <v>36130</v>
          </cell>
        </row>
      </sheetData>
      <sheetData sheetId="703">
        <row r="4">
          <cell r="C4">
            <v>36130</v>
          </cell>
        </row>
      </sheetData>
      <sheetData sheetId="704">
        <row r="4">
          <cell r="C4">
            <v>36130</v>
          </cell>
        </row>
      </sheetData>
      <sheetData sheetId="705">
        <row r="4">
          <cell r="C4">
            <v>36130</v>
          </cell>
        </row>
      </sheetData>
      <sheetData sheetId="706">
        <row r="4">
          <cell r="C4">
            <v>36130</v>
          </cell>
        </row>
      </sheetData>
      <sheetData sheetId="707">
        <row r="4">
          <cell r="C4">
            <v>36130</v>
          </cell>
        </row>
      </sheetData>
      <sheetData sheetId="708">
        <row r="4">
          <cell r="C4">
            <v>36130</v>
          </cell>
        </row>
      </sheetData>
      <sheetData sheetId="709">
        <row r="4">
          <cell r="C4">
            <v>36130</v>
          </cell>
        </row>
      </sheetData>
      <sheetData sheetId="710">
        <row r="4">
          <cell r="C4">
            <v>36130</v>
          </cell>
        </row>
      </sheetData>
      <sheetData sheetId="711">
        <row r="4">
          <cell r="C4">
            <v>36130</v>
          </cell>
        </row>
      </sheetData>
      <sheetData sheetId="712">
        <row r="4">
          <cell r="C4">
            <v>36130</v>
          </cell>
        </row>
      </sheetData>
      <sheetData sheetId="713">
        <row r="4">
          <cell r="C4">
            <v>36130</v>
          </cell>
        </row>
      </sheetData>
      <sheetData sheetId="714">
        <row r="4">
          <cell r="C4">
            <v>36130</v>
          </cell>
        </row>
      </sheetData>
      <sheetData sheetId="715">
        <row r="4">
          <cell r="C4">
            <v>36130</v>
          </cell>
        </row>
      </sheetData>
      <sheetData sheetId="716">
        <row r="4">
          <cell r="C4">
            <v>36130</v>
          </cell>
        </row>
      </sheetData>
      <sheetData sheetId="717">
        <row r="4">
          <cell r="C4">
            <v>36130</v>
          </cell>
        </row>
      </sheetData>
      <sheetData sheetId="718">
        <row r="4">
          <cell r="C4">
            <v>36130</v>
          </cell>
        </row>
      </sheetData>
      <sheetData sheetId="719">
        <row r="4">
          <cell r="C4">
            <v>36130</v>
          </cell>
        </row>
      </sheetData>
      <sheetData sheetId="720">
        <row r="4">
          <cell r="C4">
            <v>36130</v>
          </cell>
        </row>
      </sheetData>
      <sheetData sheetId="721">
        <row r="4">
          <cell r="C4">
            <v>36130</v>
          </cell>
        </row>
      </sheetData>
      <sheetData sheetId="722">
        <row r="4">
          <cell r="C4">
            <v>36130</v>
          </cell>
        </row>
      </sheetData>
      <sheetData sheetId="723">
        <row r="4">
          <cell r="C4">
            <v>36130</v>
          </cell>
        </row>
      </sheetData>
      <sheetData sheetId="724">
        <row r="4">
          <cell r="C4">
            <v>36130</v>
          </cell>
        </row>
      </sheetData>
      <sheetData sheetId="725">
        <row r="4">
          <cell r="C4">
            <v>36130</v>
          </cell>
        </row>
      </sheetData>
      <sheetData sheetId="726">
        <row r="4">
          <cell r="C4">
            <v>36130</v>
          </cell>
        </row>
      </sheetData>
      <sheetData sheetId="727">
        <row r="4">
          <cell r="C4">
            <v>36130</v>
          </cell>
        </row>
      </sheetData>
      <sheetData sheetId="728">
        <row r="4">
          <cell r="C4">
            <v>36130</v>
          </cell>
        </row>
      </sheetData>
      <sheetData sheetId="729">
        <row r="4">
          <cell r="C4">
            <v>36130</v>
          </cell>
        </row>
      </sheetData>
      <sheetData sheetId="730">
        <row r="4">
          <cell r="C4">
            <v>36130</v>
          </cell>
        </row>
      </sheetData>
      <sheetData sheetId="731">
        <row r="4">
          <cell r="C4">
            <v>36130</v>
          </cell>
        </row>
      </sheetData>
      <sheetData sheetId="732">
        <row r="4">
          <cell r="C4">
            <v>36130</v>
          </cell>
        </row>
      </sheetData>
      <sheetData sheetId="733">
        <row r="4">
          <cell r="C4">
            <v>36130</v>
          </cell>
        </row>
      </sheetData>
      <sheetData sheetId="734">
        <row r="4">
          <cell r="C4">
            <v>36130</v>
          </cell>
        </row>
      </sheetData>
      <sheetData sheetId="735">
        <row r="4">
          <cell r="C4">
            <v>36130</v>
          </cell>
        </row>
      </sheetData>
      <sheetData sheetId="736">
        <row r="4">
          <cell r="C4">
            <v>36130</v>
          </cell>
        </row>
      </sheetData>
      <sheetData sheetId="737">
        <row r="4">
          <cell r="C4">
            <v>36130</v>
          </cell>
        </row>
      </sheetData>
      <sheetData sheetId="738">
        <row r="4">
          <cell r="C4">
            <v>36130</v>
          </cell>
        </row>
      </sheetData>
      <sheetData sheetId="739">
        <row r="4">
          <cell r="C4">
            <v>36130</v>
          </cell>
        </row>
      </sheetData>
      <sheetData sheetId="740">
        <row r="4">
          <cell r="C4">
            <v>36130</v>
          </cell>
        </row>
      </sheetData>
      <sheetData sheetId="741">
        <row r="4">
          <cell r="C4">
            <v>36130</v>
          </cell>
        </row>
      </sheetData>
      <sheetData sheetId="742">
        <row r="4">
          <cell r="C4">
            <v>36130</v>
          </cell>
        </row>
      </sheetData>
      <sheetData sheetId="743">
        <row r="4">
          <cell r="C4">
            <v>36130</v>
          </cell>
        </row>
      </sheetData>
      <sheetData sheetId="744">
        <row r="4">
          <cell r="C4">
            <v>36130</v>
          </cell>
        </row>
      </sheetData>
      <sheetData sheetId="745">
        <row r="4">
          <cell r="C4">
            <v>36130</v>
          </cell>
        </row>
      </sheetData>
      <sheetData sheetId="746">
        <row r="4">
          <cell r="C4">
            <v>36130</v>
          </cell>
        </row>
      </sheetData>
      <sheetData sheetId="747">
        <row r="4">
          <cell r="C4">
            <v>36130</v>
          </cell>
        </row>
      </sheetData>
      <sheetData sheetId="748">
        <row r="4">
          <cell r="C4">
            <v>36130</v>
          </cell>
        </row>
      </sheetData>
      <sheetData sheetId="749">
        <row r="4">
          <cell r="C4">
            <v>36130</v>
          </cell>
        </row>
      </sheetData>
      <sheetData sheetId="750">
        <row r="4">
          <cell r="C4">
            <v>36130</v>
          </cell>
        </row>
      </sheetData>
      <sheetData sheetId="751">
        <row r="4">
          <cell r="C4">
            <v>36130</v>
          </cell>
        </row>
      </sheetData>
      <sheetData sheetId="752">
        <row r="4">
          <cell r="C4">
            <v>36130</v>
          </cell>
        </row>
      </sheetData>
      <sheetData sheetId="753">
        <row r="4">
          <cell r="C4">
            <v>36130</v>
          </cell>
        </row>
      </sheetData>
      <sheetData sheetId="754">
        <row r="4">
          <cell r="C4">
            <v>36130</v>
          </cell>
        </row>
      </sheetData>
      <sheetData sheetId="755">
        <row r="4">
          <cell r="C4">
            <v>36130</v>
          </cell>
        </row>
      </sheetData>
      <sheetData sheetId="756">
        <row r="4">
          <cell r="C4">
            <v>36130</v>
          </cell>
        </row>
      </sheetData>
      <sheetData sheetId="757">
        <row r="4">
          <cell r="C4">
            <v>36130</v>
          </cell>
        </row>
      </sheetData>
      <sheetData sheetId="758">
        <row r="4">
          <cell r="C4">
            <v>36130</v>
          </cell>
        </row>
      </sheetData>
      <sheetData sheetId="759">
        <row r="4">
          <cell r="C4">
            <v>36130</v>
          </cell>
        </row>
      </sheetData>
      <sheetData sheetId="760">
        <row r="4">
          <cell r="C4">
            <v>36130</v>
          </cell>
        </row>
      </sheetData>
      <sheetData sheetId="761">
        <row r="4">
          <cell r="C4">
            <v>36130</v>
          </cell>
        </row>
      </sheetData>
      <sheetData sheetId="762">
        <row r="4">
          <cell r="C4">
            <v>36130</v>
          </cell>
        </row>
      </sheetData>
      <sheetData sheetId="763">
        <row r="4">
          <cell r="C4">
            <v>36130</v>
          </cell>
        </row>
      </sheetData>
      <sheetData sheetId="764">
        <row r="4">
          <cell r="C4">
            <v>36130</v>
          </cell>
        </row>
      </sheetData>
      <sheetData sheetId="765">
        <row r="4">
          <cell r="C4">
            <v>36130</v>
          </cell>
        </row>
      </sheetData>
      <sheetData sheetId="766">
        <row r="4">
          <cell r="C4">
            <v>36130</v>
          </cell>
        </row>
      </sheetData>
      <sheetData sheetId="767">
        <row r="4">
          <cell r="C4">
            <v>36130</v>
          </cell>
        </row>
      </sheetData>
      <sheetData sheetId="768">
        <row r="4">
          <cell r="C4">
            <v>36130</v>
          </cell>
        </row>
      </sheetData>
      <sheetData sheetId="769">
        <row r="4">
          <cell r="C4">
            <v>36130</v>
          </cell>
        </row>
      </sheetData>
      <sheetData sheetId="770">
        <row r="4">
          <cell r="C4">
            <v>36130</v>
          </cell>
        </row>
      </sheetData>
      <sheetData sheetId="771">
        <row r="4">
          <cell r="C4">
            <v>36130</v>
          </cell>
        </row>
      </sheetData>
      <sheetData sheetId="772">
        <row r="4">
          <cell r="C4">
            <v>36130</v>
          </cell>
        </row>
      </sheetData>
      <sheetData sheetId="773">
        <row r="4">
          <cell r="C4">
            <v>36130</v>
          </cell>
        </row>
      </sheetData>
      <sheetData sheetId="774">
        <row r="4">
          <cell r="C4">
            <v>36130</v>
          </cell>
        </row>
      </sheetData>
      <sheetData sheetId="775">
        <row r="4">
          <cell r="C4">
            <v>36130</v>
          </cell>
        </row>
      </sheetData>
      <sheetData sheetId="776">
        <row r="4">
          <cell r="C4">
            <v>36130</v>
          </cell>
        </row>
      </sheetData>
      <sheetData sheetId="777">
        <row r="4">
          <cell r="C4">
            <v>36130</v>
          </cell>
        </row>
      </sheetData>
      <sheetData sheetId="778">
        <row r="4">
          <cell r="C4">
            <v>36130</v>
          </cell>
        </row>
      </sheetData>
      <sheetData sheetId="779">
        <row r="4">
          <cell r="C4">
            <v>36130</v>
          </cell>
        </row>
      </sheetData>
      <sheetData sheetId="780">
        <row r="4">
          <cell r="C4">
            <v>36130</v>
          </cell>
        </row>
      </sheetData>
      <sheetData sheetId="781">
        <row r="4">
          <cell r="C4">
            <v>36130</v>
          </cell>
        </row>
      </sheetData>
      <sheetData sheetId="782">
        <row r="4">
          <cell r="C4">
            <v>36130</v>
          </cell>
        </row>
      </sheetData>
      <sheetData sheetId="783">
        <row r="4">
          <cell r="C4">
            <v>36130</v>
          </cell>
        </row>
      </sheetData>
      <sheetData sheetId="784">
        <row r="4">
          <cell r="C4">
            <v>36130</v>
          </cell>
        </row>
      </sheetData>
      <sheetData sheetId="785">
        <row r="4">
          <cell r="C4">
            <v>36130</v>
          </cell>
        </row>
      </sheetData>
      <sheetData sheetId="786">
        <row r="4">
          <cell r="C4">
            <v>36130</v>
          </cell>
        </row>
      </sheetData>
      <sheetData sheetId="787">
        <row r="4">
          <cell r="C4">
            <v>36130</v>
          </cell>
        </row>
      </sheetData>
      <sheetData sheetId="788">
        <row r="4">
          <cell r="C4">
            <v>36130</v>
          </cell>
        </row>
      </sheetData>
      <sheetData sheetId="789">
        <row r="4">
          <cell r="C4">
            <v>36130</v>
          </cell>
        </row>
      </sheetData>
      <sheetData sheetId="790">
        <row r="4">
          <cell r="C4">
            <v>36130</v>
          </cell>
        </row>
      </sheetData>
      <sheetData sheetId="791">
        <row r="4">
          <cell r="C4">
            <v>36130</v>
          </cell>
        </row>
      </sheetData>
      <sheetData sheetId="792">
        <row r="4">
          <cell r="C4">
            <v>36130</v>
          </cell>
        </row>
      </sheetData>
      <sheetData sheetId="793">
        <row r="4">
          <cell r="C4">
            <v>36130</v>
          </cell>
        </row>
      </sheetData>
      <sheetData sheetId="794">
        <row r="4">
          <cell r="C4">
            <v>36130</v>
          </cell>
        </row>
      </sheetData>
      <sheetData sheetId="795">
        <row r="4">
          <cell r="C4">
            <v>36130</v>
          </cell>
        </row>
      </sheetData>
      <sheetData sheetId="796">
        <row r="4">
          <cell r="C4">
            <v>36130</v>
          </cell>
        </row>
      </sheetData>
      <sheetData sheetId="797">
        <row r="4">
          <cell r="C4">
            <v>36130</v>
          </cell>
        </row>
      </sheetData>
      <sheetData sheetId="798">
        <row r="4">
          <cell r="C4">
            <v>36130</v>
          </cell>
        </row>
      </sheetData>
      <sheetData sheetId="799">
        <row r="4">
          <cell r="C4">
            <v>36130</v>
          </cell>
        </row>
      </sheetData>
      <sheetData sheetId="800">
        <row r="4">
          <cell r="C4">
            <v>36130</v>
          </cell>
        </row>
      </sheetData>
      <sheetData sheetId="801">
        <row r="4">
          <cell r="C4">
            <v>36130</v>
          </cell>
        </row>
      </sheetData>
      <sheetData sheetId="802">
        <row r="4">
          <cell r="C4">
            <v>36130</v>
          </cell>
        </row>
      </sheetData>
      <sheetData sheetId="803">
        <row r="4">
          <cell r="C4">
            <v>36130</v>
          </cell>
        </row>
      </sheetData>
      <sheetData sheetId="804">
        <row r="4">
          <cell r="C4">
            <v>36130</v>
          </cell>
        </row>
      </sheetData>
      <sheetData sheetId="805">
        <row r="4">
          <cell r="C4">
            <v>36130</v>
          </cell>
        </row>
      </sheetData>
      <sheetData sheetId="806">
        <row r="4">
          <cell r="C4">
            <v>36130</v>
          </cell>
        </row>
      </sheetData>
      <sheetData sheetId="807">
        <row r="4">
          <cell r="C4">
            <v>36130</v>
          </cell>
        </row>
      </sheetData>
      <sheetData sheetId="808">
        <row r="4">
          <cell r="C4">
            <v>36130</v>
          </cell>
        </row>
      </sheetData>
      <sheetData sheetId="809">
        <row r="4">
          <cell r="C4">
            <v>36130</v>
          </cell>
        </row>
      </sheetData>
      <sheetData sheetId="810">
        <row r="4">
          <cell r="C4">
            <v>36130</v>
          </cell>
        </row>
      </sheetData>
      <sheetData sheetId="811">
        <row r="4">
          <cell r="C4">
            <v>36130</v>
          </cell>
        </row>
      </sheetData>
      <sheetData sheetId="812">
        <row r="4">
          <cell r="C4">
            <v>36130</v>
          </cell>
        </row>
      </sheetData>
      <sheetData sheetId="813">
        <row r="4">
          <cell r="C4">
            <v>36130</v>
          </cell>
        </row>
      </sheetData>
      <sheetData sheetId="814">
        <row r="4">
          <cell r="C4">
            <v>36130</v>
          </cell>
        </row>
      </sheetData>
      <sheetData sheetId="815">
        <row r="4">
          <cell r="C4">
            <v>36130</v>
          </cell>
        </row>
      </sheetData>
      <sheetData sheetId="816">
        <row r="4">
          <cell r="C4">
            <v>36130</v>
          </cell>
        </row>
      </sheetData>
      <sheetData sheetId="817">
        <row r="4">
          <cell r="C4">
            <v>36130</v>
          </cell>
        </row>
      </sheetData>
      <sheetData sheetId="818">
        <row r="4">
          <cell r="C4">
            <v>36130</v>
          </cell>
        </row>
      </sheetData>
      <sheetData sheetId="819">
        <row r="4">
          <cell r="C4">
            <v>36130</v>
          </cell>
        </row>
      </sheetData>
      <sheetData sheetId="820">
        <row r="4">
          <cell r="C4">
            <v>36130</v>
          </cell>
        </row>
      </sheetData>
      <sheetData sheetId="821">
        <row r="4">
          <cell r="C4">
            <v>36130</v>
          </cell>
        </row>
      </sheetData>
      <sheetData sheetId="822">
        <row r="4">
          <cell r="C4">
            <v>36130</v>
          </cell>
        </row>
      </sheetData>
      <sheetData sheetId="823">
        <row r="4">
          <cell r="C4">
            <v>36130</v>
          </cell>
        </row>
      </sheetData>
      <sheetData sheetId="824">
        <row r="4">
          <cell r="C4">
            <v>36130</v>
          </cell>
        </row>
      </sheetData>
      <sheetData sheetId="825">
        <row r="4">
          <cell r="C4">
            <v>36130</v>
          </cell>
        </row>
      </sheetData>
      <sheetData sheetId="826">
        <row r="4">
          <cell r="C4">
            <v>36130</v>
          </cell>
        </row>
      </sheetData>
      <sheetData sheetId="827">
        <row r="4">
          <cell r="C4">
            <v>36130</v>
          </cell>
        </row>
      </sheetData>
      <sheetData sheetId="828">
        <row r="4">
          <cell r="C4">
            <v>36130</v>
          </cell>
        </row>
      </sheetData>
      <sheetData sheetId="829">
        <row r="4">
          <cell r="C4">
            <v>36130</v>
          </cell>
        </row>
      </sheetData>
      <sheetData sheetId="830">
        <row r="4">
          <cell r="C4">
            <v>36130</v>
          </cell>
        </row>
      </sheetData>
      <sheetData sheetId="831">
        <row r="4">
          <cell r="C4">
            <v>36130</v>
          </cell>
        </row>
      </sheetData>
      <sheetData sheetId="832">
        <row r="4">
          <cell r="C4">
            <v>36130</v>
          </cell>
        </row>
      </sheetData>
      <sheetData sheetId="833">
        <row r="4">
          <cell r="C4">
            <v>36130</v>
          </cell>
        </row>
      </sheetData>
      <sheetData sheetId="834">
        <row r="4">
          <cell r="C4">
            <v>36130</v>
          </cell>
        </row>
      </sheetData>
      <sheetData sheetId="835">
        <row r="4">
          <cell r="C4">
            <v>36130</v>
          </cell>
        </row>
      </sheetData>
      <sheetData sheetId="836">
        <row r="4">
          <cell r="C4">
            <v>36130</v>
          </cell>
        </row>
      </sheetData>
      <sheetData sheetId="837">
        <row r="4">
          <cell r="C4">
            <v>36130</v>
          </cell>
        </row>
      </sheetData>
      <sheetData sheetId="838">
        <row r="4">
          <cell r="C4">
            <v>36130</v>
          </cell>
        </row>
      </sheetData>
      <sheetData sheetId="839">
        <row r="4">
          <cell r="C4">
            <v>36130</v>
          </cell>
        </row>
      </sheetData>
      <sheetData sheetId="840">
        <row r="4">
          <cell r="C4">
            <v>36130</v>
          </cell>
        </row>
      </sheetData>
      <sheetData sheetId="841">
        <row r="4">
          <cell r="C4">
            <v>36130</v>
          </cell>
        </row>
      </sheetData>
      <sheetData sheetId="842">
        <row r="4">
          <cell r="C4">
            <v>36130</v>
          </cell>
        </row>
      </sheetData>
      <sheetData sheetId="843">
        <row r="4">
          <cell r="C4">
            <v>36130</v>
          </cell>
        </row>
      </sheetData>
      <sheetData sheetId="844">
        <row r="4">
          <cell r="C4">
            <v>36130</v>
          </cell>
        </row>
      </sheetData>
      <sheetData sheetId="845">
        <row r="4">
          <cell r="C4">
            <v>36130</v>
          </cell>
        </row>
      </sheetData>
      <sheetData sheetId="846">
        <row r="4">
          <cell r="C4">
            <v>36130</v>
          </cell>
        </row>
      </sheetData>
      <sheetData sheetId="847">
        <row r="4">
          <cell r="C4">
            <v>36130</v>
          </cell>
        </row>
      </sheetData>
      <sheetData sheetId="848">
        <row r="4">
          <cell r="C4">
            <v>36130</v>
          </cell>
        </row>
      </sheetData>
      <sheetData sheetId="849">
        <row r="4">
          <cell r="C4">
            <v>36130</v>
          </cell>
        </row>
      </sheetData>
      <sheetData sheetId="850">
        <row r="4">
          <cell r="C4">
            <v>36130</v>
          </cell>
        </row>
      </sheetData>
      <sheetData sheetId="851">
        <row r="4">
          <cell r="C4">
            <v>36130</v>
          </cell>
        </row>
      </sheetData>
      <sheetData sheetId="852">
        <row r="4">
          <cell r="C4">
            <v>36130</v>
          </cell>
        </row>
      </sheetData>
      <sheetData sheetId="853">
        <row r="4">
          <cell r="C4">
            <v>36130</v>
          </cell>
        </row>
      </sheetData>
      <sheetData sheetId="854">
        <row r="4">
          <cell r="C4">
            <v>36130</v>
          </cell>
        </row>
      </sheetData>
      <sheetData sheetId="855">
        <row r="4">
          <cell r="C4">
            <v>36130</v>
          </cell>
        </row>
      </sheetData>
      <sheetData sheetId="856">
        <row r="4">
          <cell r="C4">
            <v>36130</v>
          </cell>
        </row>
      </sheetData>
      <sheetData sheetId="857">
        <row r="4">
          <cell r="C4">
            <v>36130</v>
          </cell>
        </row>
      </sheetData>
      <sheetData sheetId="858">
        <row r="4">
          <cell r="C4">
            <v>36130</v>
          </cell>
        </row>
      </sheetData>
      <sheetData sheetId="859">
        <row r="4">
          <cell r="C4">
            <v>36130</v>
          </cell>
        </row>
      </sheetData>
      <sheetData sheetId="860">
        <row r="4">
          <cell r="C4">
            <v>36130</v>
          </cell>
        </row>
      </sheetData>
      <sheetData sheetId="861">
        <row r="4">
          <cell r="C4">
            <v>36130</v>
          </cell>
        </row>
      </sheetData>
      <sheetData sheetId="862">
        <row r="4">
          <cell r="C4">
            <v>36130</v>
          </cell>
        </row>
      </sheetData>
      <sheetData sheetId="863">
        <row r="4">
          <cell r="C4">
            <v>36130</v>
          </cell>
        </row>
      </sheetData>
      <sheetData sheetId="864">
        <row r="4">
          <cell r="C4">
            <v>36130</v>
          </cell>
        </row>
      </sheetData>
      <sheetData sheetId="865">
        <row r="4">
          <cell r="C4">
            <v>36130</v>
          </cell>
        </row>
      </sheetData>
      <sheetData sheetId="866"/>
      <sheetData sheetId="867"/>
      <sheetData sheetId="868"/>
      <sheetData sheetId="869"/>
      <sheetData sheetId="870"/>
      <sheetData sheetId="871"/>
      <sheetData sheetId="872"/>
      <sheetData sheetId="873"/>
      <sheetData sheetId="874"/>
      <sheetData sheetId="875">
        <row r="4">
          <cell r="C4">
            <v>36130</v>
          </cell>
        </row>
      </sheetData>
      <sheetData sheetId="876">
        <row r="4">
          <cell r="C4">
            <v>36130</v>
          </cell>
        </row>
      </sheetData>
      <sheetData sheetId="877">
        <row r="4">
          <cell r="C4">
            <v>36130</v>
          </cell>
        </row>
      </sheetData>
      <sheetData sheetId="878">
        <row r="4">
          <cell r="C4">
            <v>36130</v>
          </cell>
        </row>
      </sheetData>
      <sheetData sheetId="879">
        <row r="4">
          <cell r="C4">
            <v>36130</v>
          </cell>
        </row>
      </sheetData>
      <sheetData sheetId="880">
        <row r="4">
          <cell r="C4">
            <v>36130</v>
          </cell>
        </row>
      </sheetData>
      <sheetData sheetId="881">
        <row r="4">
          <cell r="C4">
            <v>36130</v>
          </cell>
        </row>
      </sheetData>
      <sheetData sheetId="882">
        <row r="4">
          <cell r="C4">
            <v>36130</v>
          </cell>
        </row>
      </sheetData>
      <sheetData sheetId="883">
        <row r="4">
          <cell r="C4">
            <v>36130</v>
          </cell>
        </row>
      </sheetData>
      <sheetData sheetId="884">
        <row r="4">
          <cell r="C4">
            <v>36130</v>
          </cell>
        </row>
      </sheetData>
      <sheetData sheetId="885">
        <row r="4">
          <cell r="C4">
            <v>36130</v>
          </cell>
        </row>
      </sheetData>
      <sheetData sheetId="886">
        <row r="4">
          <cell r="C4">
            <v>36130</v>
          </cell>
        </row>
      </sheetData>
      <sheetData sheetId="887">
        <row r="4">
          <cell r="C4">
            <v>36130</v>
          </cell>
        </row>
      </sheetData>
      <sheetData sheetId="888">
        <row r="4">
          <cell r="C4">
            <v>36130</v>
          </cell>
        </row>
      </sheetData>
      <sheetData sheetId="889">
        <row r="4">
          <cell r="C4">
            <v>36130</v>
          </cell>
        </row>
      </sheetData>
      <sheetData sheetId="890">
        <row r="4">
          <cell r="C4">
            <v>36130</v>
          </cell>
        </row>
      </sheetData>
      <sheetData sheetId="891">
        <row r="4">
          <cell r="C4">
            <v>36130</v>
          </cell>
        </row>
      </sheetData>
      <sheetData sheetId="892">
        <row r="4">
          <cell r="C4">
            <v>36130</v>
          </cell>
        </row>
      </sheetData>
      <sheetData sheetId="893">
        <row r="4">
          <cell r="C4">
            <v>36130</v>
          </cell>
        </row>
      </sheetData>
      <sheetData sheetId="894">
        <row r="4">
          <cell r="C4">
            <v>36130</v>
          </cell>
        </row>
      </sheetData>
      <sheetData sheetId="895">
        <row r="4">
          <cell r="C4">
            <v>36130</v>
          </cell>
        </row>
      </sheetData>
      <sheetData sheetId="896">
        <row r="4">
          <cell r="C4">
            <v>36130</v>
          </cell>
        </row>
      </sheetData>
      <sheetData sheetId="897">
        <row r="4">
          <cell r="C4">
            <v>36130</v>
          </cell>
        </row>
      </sheetData>
      <sheetData sheetId="898">
        <row r="4">
          <cell r="C4">
            <v>36130</v>
          </cell>
        </row>
      </sheetData>
      <sheetData sheetId="899">
        <row r="4">
          <cell r="C4">
            <v>36130</v>
          </cell>
        </row>
      </sheetData>
      <sheetData sheetId="900">
        <row r="4">
          <cell r="C4">
            <v>36130</v>
          </cell>
        </row>
      </sheetData>
      <sheetData sheetId="901">
        <row r="4">
          <cell r="C4">
            <v>36130</v>
          </cell>
        </row>
      </sheetData>
      <sheetData sheetId="902">
        <row r="4">
          <cell r="C4">
            <v>36130</v>
          </cell>
        </row>
      </sheetData>
      <sheetData sheetId="903">
        <row r="4">
          <cell r="C4">
            <v>36130</v>
          </cell>
        </row>
      </sheetData>
      <sheetData sheetId="904">
        <row r="4">
          <cell r="C4">
            <v>36130</v>
          </cell>
        </row>
      </sheetData>
      <sheetData sheetId="905">
        <row r="4">
          <cell r="C4">
            <v>36130</v>
          </cell>
        </row>
      </sheetData>
      <sheetData sheetId="906">
        <row r="4">
          <cell r="C4">
            <v>36130</v>
          </cell>
        </row>
      </sheetData>
      <sheetData sheetId="907">
        <row r="4">
          <cell r="C4">
            <v>36130</v>
          </cell>
        </row>
      </sheetData>
      <sheetData sheetId="908">
        <row r="4">
          <cell r="C4">
            <v>36130</v>
          </cell>
        </row>
      </sheetData>
      <sheetData sheetId="909">
        <row r="4">
          <cell r="C4">
            <v>36130</v>
          </cell>
        </row>
      </sheetData>
      <sheetData sheetId="910">
        <row r="4">
          <cell r="C4">
            <v>36130</v>
          </cell>
        </row>
      </sheetData>
      <sheetData sheetId="911">
        <row r="4">
          <cell r="C4">
            <v>36130</v>
          </cell>
        </row>
      </sheetData>
      <sheetData sheetId="912">
        <row r="4">
          <cell r="C4">
            <v>36130</v>
          </cell>
        </row>
      </sheetData>
      <sheetData sheetId="913">
        <row r="4">
          <cell r="C4">
            <v>36130</v>
          </cell>
        </row>
      </sheetData>
      <sheetData sheetId="914">
        <row r="4">
          <cell r="C4">
            <v>36130</v>
          </cell>
        </row>
      </sheetData>
      <sheetData sheetId="915">
        <row r="4">
          <cell r="C4">
            <v>36130</v>
          </cell>
        </row>
      </sheetData>
      <sheetData sheetId="916">
        <row r="4">
          <cell r="C4">
            <v>36130</v>
          </cell>
        </row>
      </sheetData>
      <sheetData sheetId="917">
        <row r="4">
          <cell r="C4">
            <v>36130</v>
          </cell>
        </row>
      </sheetData>
      <sheetData sheetId="918">
        <row r="4">
          <cell r="C4">
            <v>36130</v>
          </cell>
        </row>
      </sheetData>
      <sheetData sheetId="919">
        <row r="4">
          <cell r="C4">
            <v>36130</v>
          </cell>
        </row>
      </sheetData>
      <sheetData sheetId="920">
        <row r="4">
          <cell r="C4">
            <v>36130</v>
          </cell>
        </row>
      </sheetData>
      <sheetData sheetId="921">
        <row r="4">
          <cell r="C4">
            <v>36130</v>
          </cell>
        </row>
      </sheetData>
      <sheetData sheetId="922">
        <row r="4">
          <cell r="C4">
            <v>36130</v>
          </cell>
        </row>
      </sheetData>
      <sheetData sheetId="923">
        <row r="4">
          <cell r="C4">
            <v>36130</v>
          </cell>
        </row>
      </sheetData>
      <sheetData sheetId="924">
        <row r="4">
          <cell r="C4">
            <v>36130</v>
          </cell>
        </row>
      </sheetData>
      <sheetData sheetId="925">
        <row r="4">
          <cell r="C4">
            <v>36130</v>
          </cell>
        </row>
      </sheetData>
      <sheetData sheetId="926">
        <row r="4">
          <cell r="C4">
            <v>36130</v>
          </cell>
        </row>
      </sheetData>
      <sheetData sheetId="927">
        <row r="4">
          <cell r="C4">
            <v>36130</v>
          </cell>
        </row>
      </sheetData>
      <sheetData sheetId="928">
        <row r="4">
          <cell r="C4">
            <v>36130</v>
          </cell>
        </row>
      </sheetData>
      <sheetData sheetId="929">
        <row r="4">
          <cell r="C4">
            <v>36130</v>
          </cell>
        </row>
      </sheetData>
      <sheetData sheetId="930">
        <row r="4">
          <cell r="C4">
            <v>36130</v>
          </cell>
        </row>
      </sheetData>
      <sheetData sheetId="931">
        <row r="4">
          <cell r="C4">
            <v>36130</v>
          </cell>
        </row>
      </sheetData>
      <sheetData sheetId="932">
        <row r="4">
          <cell r="C4">
            <v>36130</v>
          </cell>
        </row>
      </sheetData>
      <sheetData sheetId="933">
        <row r="4">
          <cell r="C4">
            <v>36130</v>
          </cell>
        </row>
      </sheetData>
      <sheetData sheetId="934">
        <row r="4">
          <cell r="C4">
            <v>36130</v>
          </cell>
        </row>
      </sheetData>
      <sheetData sheetId="935">
        <row r="4">
          <cell r="C4">
            <v>36130</v>
          </cell>
        </row>
      </sheetData>
      <sheetData sheetId="936">
        <row r="4">
          <cell r="C4">
            <v>36130</v>
          </cell>
        </row>
      </sheetData>
      <sheetData sheetId="937">
        <row r="4">
          <cell r="C4">
            <v>36130</v>
          </cell>
        </row>
      </sheetData>
      <sheetData sheetId="938">
        <row r="4">
          <cell r="C4">
            <v>36130</v>
          </cell>
        </row>
      </sheetData>
      <sheetData sheetId="939">
        <row r="4">
          <cell r="C4">
            <v>36130</v>
          </cell>
        </row>
      </sheetData>
      <sheetData sheetId="940">
        <row r="4">
          <cell r="C4">
            <v>36130</v>
          </cell>
        </row>
      </sheetData>
      <sheetData sheetId="941">
        <row r="4">
          <cell r="C4">
            <v>36130</v>
          </cell>
        </row>
      </sheetData>
      <sheetData sheetId="942">
        <row r="4">
          <cell r="C4">
            <v>36130</v>
          </cell>
        </row>
      </sheetData>
      <sheetData sheetId="943">
        <row r="4">
          <cell r="C4">
            <v>36130</v>
          </cell>
        </row>
      </sheetData>
      <sheetData sheetId="944">
        <row r="4">
          <cell r="C4">
            <v>36130</v>
          </cell>
        </row>
      </sheetData>
      <sheetData sheetId="945">
        <row r="4">
          <cell r="C4">
            <v>36130</v>
          </cell>
        </row>
      </sheetData>
      <sheetData sheetId="946">
        <row r="4">
          <cell r="C4">
            <v>36130</v>
          </cell>
        </row>
      </sheetData>
      <sheetData sheetId="947">
        <row r="4">
          <cell r="C4">
            <v>36130</v>
          </cell>
        </row>
      </sheetData>
      <sheetData sheetId="948">
        <row r="4">
          <cell r="C4">
            <v>36130</v>
          </cell>
        </row>
      </sheetData>
      <sheetData sheetId="949">
        <row r="4">
          <cell r="C4">
            <v>36130</v>
          </cell>
        </row>
      </sheetData>
      <sheetData sheetId="950">
        <row r="4">
          <cell r="C4">
            <v>36130</v>
          </cell>
        </row>
      </sheetData>
      <sheetData sheetId="951">
        <row r="4">
          <cell r="C4">
            <v>36130</v>
          </cell>
        </row>
      </sheetData>
      <sheetData sheetId="952">
        <row r="4">
          <cell r="C4">
            <v>36130</v>
          </cell>
        </row>
      </sheetData>
      <sheetData sheetId="953">
        <row r="4">
          <cell r="C4">
            <v>36130</v>
          </cell>
        </row>
      </sheetData>
      <sheetData sheetId="954">
        <row r="4">
          <cell r="C4">
            <v>36130</v>
          </cell>
        </row>
      </sheetData>
      <sheetData sheetId="955">
        <row r="4">
          <cell r="C4">
            <v>36130</v>
          </cell>
        </row>
      </sheetData>
      <sheetData sheetId="956">
        <row r="4">
          <cell r="C4">
            <v>36130</v>
          </cell>
        </row>
      </sheetData>
      <sheetData sheetId="957">
        <row r="4">
          <cell r="C4">
            <v>36130</v>
          </cell>
        </row>
      </sheetData>
      <sheetData sheetId="958">
        <row r="4">
          <cell r="C4">
            <v>36130</v>
          </cell>
        </row>
      </sheetData>
      <sheetData sheetId="959">
        <row r="4">
          <cell r="C4">
            <v>36130</v>
          </cell>
        </row>
      </sheetData>
      <sheetData sheetId="960">
        <row r="4">
          <cell r="C4">
            <v>36130</v>
          </cell>
        </row>
      </sheetData>
      <sheetData sheetId="961">
        <row r="4">
          <cell r="C4">
            <v>36130</v>
          </cell>
        </row>
      </sheetData>
      <sheetData sheetId="962">
        <row r="4">
          <cell r="C4">
            <v>36130</v>
          </cell>
        </row>
      </sheetData>
      <sheetData sheetId="963">
        <row r="4">
          <cell r="C4">
            <v>36130</v>
          </cell>
        </row>
      </sheetData>
      <sheetData sheetId="964">
        <row r="4">
          <cell r="C4">
            <v>36130</v>
          </cell>
        </row>
      </sheetData>
      <sheetData sheetId="965">
        <row r="4">
          <cell r="C4">
            <v>36130</v>
          </cell>
        </row>
      </sheetData>
      <sheetData sheetId="966">
        <row r="4">
          <cell r="C4">
            <v>36130</v>
          </cell>
        </row>
      </sheetData>
      <sheetData sheetId="967">
        <row r="4">
          <cell r="C4">
            <v>36130</v>
          </cell>
        </row>
      </sheetData>
      <sheetData sheetId="968">
        <row r="4">
          <cell r="C4">
            <v>36130</v>
          </cell>
        </row>
      </sheetData>
      <sheetData sheetId="969">
        <row r="4">
          <cell r="C4">
            <v>36130</v>
          </cell>
        </row>
      </sheetData>
      <sheetData sheetId="970"/>
      <sheetData sheetId="971"/>
      <sheetData sheetId="972"/>
      <sheetData sheetId="973"/>
      <sheetData sheetId="974"/>
      <sheetData sheetId="975"/>
      <sheetData sheetId="976"/>
      <sheetData sheetId="977"/>
      <sheetData sheetId="978"/>
      <sheetData sheetId="979">
        <row r="4">
          <cell r="C4">
            <v>36130</v>
          </cell>
        </row>
      </sheetData>
      <sheetData sheetId="980">
        <row r="4">
          <cell r="C4">
            <v>36130</v>
          </cell>
        </row>
      </sheetData>
      <sheetData sheetId="981">
        <row r="4">
          <cell r="C4">
            <v>36130</v>
          </cell>
        </row>
      </sheetData>
      <sheetData sheetId="982">
        <row r="4">
          <cell r="C4">
            <v>36130</v>
          </cell>
        </row>
      </sheetData>
      <sheetData sheetId="983">
        <row r="4">
          <cell r="C4">
            <v>36130</v>
          </cell>
        </row>
      </sheetData>
      <sheetData sheetId="984">
        <row r="4">
          <cell r="C4">
            <v>36130</v>
          </cell>
        </row>
      </sheetData>
      <sheetData sheetId="985">
        <row r="4">
          <cell r="C4">
            <v>36130</v>
          </cell>
        </row>
      </sheetData>
      <sheetData sheetId="986">
        <row r="4">
          <cell r="C4">
            <v>36130</v>
          </cell>
        </row>
      </sheetData>
      <sheetData sheetId="987">
        <row r="4">
          <cell r="C4">
            <v>36130</v>
          </cell>
        </row>
      </sheetData>
      <sheetData sheetId="988">
        <row r="4">
          <cell r="C4">
            <v>36130</v>
          </cell>
        </row>
      </sheetData>
      <sheetData sheetId="989">
        <row r="4">
          <cell r="C4">
            <v>36130</v>
          </cell>
        </row>
      </sheetData>
      <sheetData sheetId="990">
        <row r="4">
          <cell r="C4">
            <v>36130</v>
          </cell>
        </row>
      </sheetData>
      <sheetData sheetId="991">
        <row r="4">
          <cell r="C4">
            <v>36130</v>
          </cell>
        </row>
      </sheetData>
      <sheetData sheetId="992">
        <row r="4">
          <cell r="C4">
            <v>36130</v>
          </cell>
        </row>
      </sheetData>
      <sheetData sheetId="993">
        <row r="4">
          <cell r="C4">
            <v>36130</v>
          </cell>
        </row>
      </sheetData>
      <sheetData sheetId="994">
        <row r="4">
          <cell r="C4">
            <v>36130</v>
          </cell>
        </row>
      </sheetData>
      <sheetData sheetId="995">
        <row r="4">
          <cell r="C4">
            <v>36130</v>
          </cell>
        </row>
      </sheetData>
      <sheetData sheetId="996">
        <row r="4">
          <cell r="C4">
            <v>36130</v>
          </cell>
        </row>
      </sheetData>
      <sheetData sheetId="997">
        <row r="4">
          <cell r="C4">
            <v>36130</v>
          </cell>
        </row>
      </sheetData>
      <sheetData sheetId="998">
        <row r="4">
          <cell r="C4">
            <v>36130</v>
          </cell>
        </row>
      </sheetData>
      <sheetData sheetId="999">
        <row r="4">
          <cell r="C4">
            <v>36130</v>
          </cell>
        </row>
      </sheetData>
      <sheetData sheetId="1000">
        <row r="4">
          <cell r="C4">
            <v>36130</v>
          </cell>
        </row>
      </sheetData>
      <sheetData sheetId="1001">
        <row r="4">
          <cell r="C4">
            <v>36130</v>
          </cell>
        </row>
      </sheetData>
      <sheetData sheetId="1002">
        <row r="4">
          <cell r="C4">
            <v>36130</v>
          </cell>
        </row>
      </sheetData>
      <sheetData sheetId="1003">
        <row r="4">
          <cell r="C4">
            <v>36130</v>
          </cell>
        </row>
      </sheetData>
      <sheetData sheetId="1004">
        <row r="4">
          <cell r="C4">
            <v>36130</v>
          </cell>
        </row>
      </sheetData>
      <sheetData sheetId="1005">
        <row r="4">
          <cell r="C4">
            <v>36130</v>
          </cell>
        </row>
      </sheetData>
      <sheetData sheetId="1006">
        <row r="4">
          <cell r="C4">
            <v>36130</v>
          </cell>
        </row>
      </sheetData>
      <sheetData sheetId="1007">
        <row r="4">
          <cell r="C4">
            <v>36130</v>
          </cell>
        </row>
      </sheetData>
      <sheetData sheetId="1008">
        <row r="4">
          <cell r="C4">
            <v>36130</v>
          </cell>
        </row>
      </sheetData>
      <sheetData sheetId="1009">
        <row r="4">
          <cell r="C4">
            <v>36130</v>
          </cell>
        </row>
      </sheetData>
      <sheetData sheetId="1010">
        <row r="4">
          <cell r="C4">
            <v>36130</v>
          </cell>
        </row>
      </sheetData>
      <sheetData sheetId="1011">
        <row r="4">
          <cell r="C4">
            <v>36130</v>
          </cell>
        </row>
      </sheetData>
      <sheetData sheetId="1012">
        <row r="4">
          <cell r="C4">
            <v>36130</v>
          </cell>
        </row>
      </sheetData>
      <sheetData sheetId="1013">
        <row r="4">
          <cell r="C4">
            <v>36130</v>
          </cell>
        </row>
      </sheetData>
      <sheetData sheetId="1014">
        <row r="4">
          <cell r="C4">
            <v>36130</v>
          </cell>
        </row>
      </sheetData>
      <sheetData sheetId="1015">
        <row r="4">
          <cell r="C4">
            <v>36130</v>
          </cell>
        </row>
      </sheetData>
      <sheetData sheetId="1016">
        <row r="4">
          <cell r="C4">
            <v>36130</v>
          </cell>
        </row>
      </sheetData>
      <sheetData sheetId="1017">
        <row r="4">
          <cell r="C4">
            <v>36130</v>
          </cell>
        </row>
      </sheetData>
      <sheetData sheetId="1018">
        <row r="4">
          <cell r="C4">
            <v>36130</v>
          </cell>
        </row>
      </sheetData>
      <sheetData sheetId="1019">
        <row r="4">
          <cell r="C4">
            <v>36130</v>
          </cell>
        </row>
      </sheetData>
      <sheetData sheetId="1020">
        <row r="4">
          <cell r="C4">
            <v>36130</v>
          </cell>
        </row>
      </sheetData>
      <sheetData sheetId="1021">
        <row r="4">
          <cell r="C4">
            <v>36130</v>
          </cell>
        </row>
      </sheetData>
      <sheetData sheetId="1022">
        <row r="4">
          <cell r="C4">
            <v>36130</v>
          </cell>
        </row>
      </sheetData>
      <sheetData sheetId="1023">
        <row r="4">
          <cell r="C4">
            <v>36130</v>
          </cell>
        </row>
      </sheetData>
      <sheetData sheetId="1024">
        <row r="4">
          <cell r="C4">
            <v>36130</v>
          </cell>
        </row>
      </sheetData>
      <sheetData sheetId="1025">
        <row r="4">
          <cell r="C4">
            <v>36130</v>
          </cell>
        </row>
      </sheetData>
      <sheetData sheetId="1026">
        <row r="4">
          <cell r="C4">
            <v>36130</v>
          </cell>
        </row>
      </sheetData>
      <sheetData sheetId="1027">
        <row r="4">
          <cell r="C4">
            <v>36130</v>
          </cell>
        </row>
      </sheetData>
      <sheetData sheetId="1028">
        <row r="4">
          <cell r="C4">
            <v>36130</v>
          </cell>
        </row>
      </sheetData>
      <sheetData sheetId="1029">
        <row r="4">
          <cell r="C4">
            <v>36130</v>
          </cell>
        </row>
      </sheetData>
      <sheetData sheetId="1030">
        <row r="4">
          <cell r="C4">
            <v>36130</v>
          </cell>
        </row>
      </sheetData>
      <sheetData sheetId="1031">
        <row r="4">
          <cell r="C4">
            <v>36130</v>
          </cell>
        </row>
      </sheetData>
      <sheetData sheetId="1032">
        <row r="4">
          <cell r="C4">
            <v>36130</v>
          </cell>
        </row>
      </sheetData>
      <sheetData sheetId="1033">
        <row r="4">
          <cell r="C4">
            <v>36130</v>
          </cell>
        </row>
      </sheetData>
      <sheetData sheetId="1034">
        <row r="4">
          <cell r="C4">
            <v>36130</v>
          </cell>
        </row>
      </sheetData>
      <sheetData sheetId="1035">
        <row r="4">
          <cell r="C4">
            <v>36130</v>
          </cell>
        </row>
      </sheetData>
      <sheetData sheetId="1036">
        <row r="4">
          <cell r="C4">
            <v>36130</v>
          </cell>
        </row>
      </sheetData>
      <sheetData sheetId="1037">
        <row r="4">
          <cell r="C4">
            <v>36130</v>
          </cell>
        </row>
      </sheetData>
      <sheetData sheetId="1038">
        <row r="4">
          <cell r="C4">
            <v>36130</v>
          </cell>
        </row>
      </sheetData>
      <sheetData sheetId="1039">
        <row r="4">
          <cell r="C4">
            <v>36130</v>
          </cell>
        </row>
      </sheetData>
      <sheetData sheetId="1040">
        <row r="4">
          <cell r="C4">
            <v>36130</v>
          </cell>
        </row>
      </sheetData>
      <sheetData sheetId="1041">
        <row r="4">
          <cell r="C4">
            <v>36130</v>
          </cell>
        </row>
      </sheetData>
      <sheetData sheetId="1042">
        <row r="4">
          <cell r="C4">
            <v>36130</v>
          </cell>
        </row>
      </sheetData>
      <sheetData sheetId="1043">
        <row r="4">
          <cell r="C4">
            <v>36130</v>
          </cell>
        </row>
      </sheetData>
      <sheetData sheetId="1044">
        <row r="4">
          <cell r="C4">
            <v>36130</v>
          </cell>
        </row>
      </sheetData>
      <sheetData sheetId="1045">
        <row r="4">
          <cell r="C4">
            <v>36130</v>
          </cell>
        </row>
      </sheetData>
      <sheetData sheetId="1046">
        <row r="4">
          <cell r="C4">
            <v>36130</v>
          </cell>
        </row>
      </sheetData>
      <sheetData sheetId="1047">
        <row r="4">
          <cell r="C4">
            <v>36130</v>
          </cell>
        </row>
      </sheetData>
      <sheetData sheetId="1048">
        <row r="4">
          <cell r="C4">
            <v>36130</v>
          </cell>
        </row>
      </sheetData>
      <sheetData sheetId="1049">
        <row r="4">
          <cell r="C4">
            <v>36130</v>
          </cell>
        </row>
      </sheetData>
      <sheetData sheetId="1050">
        <row r="4">
          <cell r="C4">
            <v>36130</v>
          </cell>
        </row>
      </sheetData>
      <sheetData sheetId="1051">
        <row r="4">
          <cell r="C4">
            <v>36130</v>
          </cell>
        </row>
      </sheetData>
      <sheetData sheetId="1052">
        <row r="4">
          <cell r="C4">
            <v>36130</v>
          </cell>
        </row>
      </sheetData>
      <sheetData sheetId="1053">
        <row r="4">
          <cell r="C4">
            <v>36130</v>
          </cell>
        </row>
      </sheetData>
      <sheetData sheetId="1054">
        <row r="4">
          <cell r="C4">
            <v>36130</v>
          </cell>
        </row>
      </sheetData>
      <sheetData sheetId="1055">
        <row r="4">
          <cell r="C4">
            <v>36130</v>
          </cell>
        </row>
      </sheetData>
      <sheetData sheetId="1056">
        <row r="4">
          <cell r="C4">
            <v>36130</v>
          </cell>
        </row>
      </sheetData>
      <sheetData sheetId="1057">
        <row r="4">
          <cell r="C4">
            <v>36130</v>
          </cell>
        </row>
      </sheetData>
      <sheetData sheetId="1058">
        <row r="4">
          <cell r="C4">
            <v>36130</v>
          </cell>
        </row>
      </sheetData>
      <sheetData sheetId="1059">
        <row r="4">
          <cell r="C4">
            <v>36130</v>
          </cell>
        </row>
      </sheetData>
      <sheetData sheetId="1060">
        <row r="4">
          <cell r="C4">
            <v>36130</v>
          </cell>
        </row>
      </sheetData>
      <sheetData sheetId="1061">
        <row r="4">
          <cell r="C4">
            <v>36130</v>
          </cell>
        </row>
      </sheetData>
      <sheetData sheetId="1062">
        <row r="4">
          <cell r="C4">
            <v>36130</v>
          </cell>
        </row>
      </sheetData>
      <sheetData sheetId="1063">
        <row r="4">
          <cell r="C4">
            <v>36130</v>
          </cell>
        </row>
      </sheetData>
      <sheetData sheetId="1064">
        <row r="4">
          <cell r="C4">
            <v>36130</v>
          </cell>
        </row>
      </sheetData>
      <sheetData sheetId="1065">
        <row r="4">
          <cell r="C4">
            <v>36130</v>
          </cell>
        </row>
      </sheetData>
      <sheetData sheetId="1066">
        <row r="4">
          <cell r="C4">
            <v>36130</v>
          </cell>
        </row>
      </sheetData>
      <sheetData sheetId="1067">
        <row r="4">
          <cell r="C4">
            <v>36130</v>
          </cell>
        </row>
      </sheetData>
      <sheetData sheetId="1068">
        <row r="4">
          <cell r="C4">
            <v>36130</v>
          </cell>
        </row>
      </sheetData>
      <sheetData sheetId="1069">
        <row r="4">
          <cell r="C4">
            <v>36130</v>
          </cell>
        </row>
      </sheetData>
      <sheetData sheetId="1070">
        <row r="4">
          <cell r="C4">
            <v>36130</v>
          </cell>
        </row>
      </sheetData>
      <sheetData sheetId="1071">
        <row r="4">
          <cell r="C4">
            <v>36130</v>
          </cell>
        </row>
      </sheetData>
      <sheetData sheetId="1072">
        <row r="4">
          <cell r="C4">
            <v>36130</v>
          </cell>
        </row>
      </sheetData>
      <sheetData sheetId="1073">
        <row r="4">
          <cell r="C4">
            <v>36130</v>
          </cell>
        </row>
      </sheetData>
      <sheetData sheetId="1074">
        <row r="4">
          <cell r="C4">
            <v>36130</v>
          </cell>
        </row>
      </sheetData>
      <sheetData sheetId="1075">
        <row r="4">
          <cell r="C4">
            <v>36130</v>
          </cell>
        </row>
      </sheetData>
      <sheetData sheetId="1076">
        <row r="4">
          <cell r="C4">
            <v>36130</v>
          </cell>
        </row>
      </sheetData>
      <sheetData sheetId="1077">
        <row r="4">
          <cell r="C4">
            <v>36130</v>
          </cell>
        </row>
      </sheetData>
      <sheetData sheetId="1078">
        <row r="4">
          <cell r="C4">
            <v>36130</v>
          </cell>
        </row>
      </sheetData>
      <sheetData sheetId="1079">
        <row r="4">
          <cell r="C4">
            <v>36130</v>
          </cell>
        </row>
      </sheetData>
      <sheetData sheetId="1080">
        <row r="4">
          <cell r="C4">
            <v>36130</v>
          </cell>
        </row>
      </sheetData>
      <sheetData sheetId="1081">
        <row r="4">
          <cell r="C4">
            <v>36130</v>
          </cell>
        </row>
      </sheetData>
      <sheetData sheetId="1082">
        <row r="4">
          <cell r="C4">
            <v>36130</v>
          </cell>
        </row>
      </sheetData>
      <sheetData sheetId="1083">
        <row r="4">
          <cell r="C4">
            <v>36130</v>
          </cell>
        </row>
      </sheetData>
      <sheetData sheetId="1084">
        <row r="4">
          <cell r="C4">
            <v>36130</v>
          </cell>
        </row>
      </sheetData>
      <sheetData sheetId="1085">
        <row r="4">
          <cell r="C4">
            <v>36130</v>
          </cell>
        </row>
      </sheetData>
      <sheetData sheetId="1086">
        <row r="4">
          <cell r="C4">
            <v>36130</v>
          </cell>
        </row>
      </sheetData>
      <sheetData sheetId="1087">
        <row r="4">
          <cell r="C4">
            <v>36130</v>
          </cell>
        </row>
      </sheetData>
      <sheetData sheetId="1088">
        <row r="4">
          <cell r="C4">
            <v>36130</v>
          </cell>
        </row>
      </sheetData>
      <sheetData sheetId="1089">
        <row r="4">
          <cell r="C4">
            <v>36130</v>
          </cell>
        </row>
      </sheetData>
      <sheetData sheetId="1090">
        <row r="4">
          <cell r="C4">
            <v>36130</v>
          </cell>
        </row>
      </sheetData>
      <sheetData sheetId="1091">
        <row r="4">
          <cell r="C4">
            <v>36130</v>
          </cell>
        </row>
      </sheetData>
      <sheetData sheetId="1092">
        <row r="4">
          <cell r="C4">
            <v>36130</v>
          </cell>
        </row>
      </sheetData>
      <sheetData sheetId="1093">
        <row r="4">
          <cell r="C4">
            <v>36130</v>
          </cell>
        </row>
      </sheetData>
      <sheetData sheetId="1094">
        <row r="4">
          <cell r="C4">
            <v>36130</v>
          </cell>
        </row>
      </sheetData>
      <sheetData sheetId="1095">
        <row r="4">
          <cell r="C4">
            <v>36130</v>
          </cell>
        </row>
      </sheetData>
      <sheetData sheetId="1096">
        <row r="4">
          <cell r="C4">
            <v>36130</v>
          </cell>
        </row>
      </sheetData>
      <sheetData sheetId="1097">
        <row r="4">
          <cell r="C4">
            <v>36130</v>
          </cell>
        </row>
      </sheetData>
      <sheetData sheetId="1098">
        <row r="4">
          <cell r="C4">
            <v>36130</v>
          </cell>
        </row>
      </sheetData>
      <sheetData sheetId="1099">
        <row r="4">
          <cell r="C4">
            <v>36130</v>
          </cell>
        </row>
      </sheetData>
      <sheetData sheetId="1100">
        <row r="4">
          <cell r="C4">
            <v>36130</v>
          </cell>
        </row>
      </sheetData>
      <sheetData sheetId="1101">
        <row r="4">
          <cell r="C4">
            <v>36130</v>
          </cell>
        </row>
      </sheetData>
      <sheetData sheetId="1102">
        <row r="4">
          <cell r="C4">
            <v>36130</v>
          </cell>
        </row>
      </sheetData>
      <sheetData sheetId="1103">
        <row r="4">
          <cell r="C4">
            <v>36130</v>
          </cell>
        </row>
      </sheetData>
      <sheetData sheetId="1104">
        <row r="4">
          <cell r="C4">
            <v>36130</v>
          </cell>
        </row>
      </sheetData>
      <sheetData sheetId="1105">
        <row r="4">
          <cell r="C4">
            <v>36130</v>
          </cell>
        </row>
      </sheetData>
      <sheetData sheetId="1106">
        <row r="4">
          <cell r="C4">
            <v>36130</v>
          </cell>
        </row>
      </sheetData>
      <sheetData sheetId="1107">
        <row r="4">
          <cell r="C4">
            <v>36130</v>
          </cell>
        </row>
      </sheetData>
      <sheetData sheetId="1108">
        <row r="4">
          <cell r="C4">
            <v>36130</v>
          </cell>
        </row>
      </sheetData>
      <sheetData sheetId="1109">
        <row r="4">
          <cell r="C4">
            <v>36130</v>
          </cell>
        </row>
      </sheetData>
      <sheetData sheetId="1110">
        <row r="4">
          <cell r="C4">
            <v>36130</v>
          </cell>
        </row>
      </sheetData>
      <sheetData sheetId="1111">
        <row r="4">
          <cell r="C4">
            <v>36130</v>
          </cell>
        </row>
      </sheetData>
      <sheetData sheetId="1112">
        <row r="4">
          <cell r="C4">
            <v>36130</v>
          </cell>
        </row>
      </sheetData>
      <sheetData sheetId="1113">
        <row r="4">
          <cell r="C4">
            <v>36130</v>
          </cell>
        </row>
      </sheetData>
      <sheetData sheetId="1114">
        <row r="4">
          <cell r="C4">
            <v>36130</v>
          </cell>
        </row>
      </sheetData>
      <sheetData sheetId="1115">
        <row r="4">
          <cell r="C4">
            <v>36130</v>
          </cell>
        </row>
      </sheetData>
      <sheetData sheetId="1116">
        <row r="4">
          <cell r="C4">
            <v>36130</v>
          </cell>
        </row>
      </sheetData>
      <sheetData sheetId="1117">
        <row r="4">
          <cell r="C4">
            <v>36130</v>
          </cell>
        </row>
      </sheetData>
      <sheetData sheetId="1118">
        <row r="4">
          <cell r="C4">
            <v>36130</v>
          </cell>
        </row>
      </sheetData>
      <sheetData sheetId="1119">
        <row r="4">
          <cell r="C4">
            <v>36130</v>
          </cell>
        </row>
      </sheetData>
      <sheetData sheetId="1120">
        <row r="4">
          <cell r="C4">
            <v>36130</v>
          </cell>
        </row>
      </sheetData>
      <sheetData sheetId="1121">
        <row r="4">
          <cell r="C4">
            <v>36130</v>
          </cell>
        </row>
      </sheetData>
      <sheetData sheetId="1122">
        <row r="4">
          <cell r="C4">
            <v>36130</v>
          </cell>
        </row>
      </sheetData>
      <sheetData sheetId="1123">
        <row r="4">
          <cell r="C4">
            <v>36130</v>
          </cell>
        </row>
      </sheetData>
      <sheetData sheetId="1124">
        <row r="4">
          <cell r="C4">
            <v>36130</v>
          </cell>
        </row>
      </sheetData>
      <sheetData sheetId="1125">
        <row r="4">
          <cell r="C4">
            <v>36130</v>
          </cell>
        </row>
      </sheetData>
      <sheetData sheetId="1126">
        <row r="4">
          <cell r="C4">
            <v>36130</v>
          </cell>
        </row>
      </sheetData>
      <sheetData sheetId="1127">
        <row r="4">
          <cell r="C4">
            <v>36130</v>
          </cell>
        </row>
      </sheetData>
      <sheetData sheetId="1128">
        <row r="4">
          <cell r="C4">
            <v>36130</v>
          </cell>
        </row>
      </sheetData>
      <sheetData sheetId="1129">
        <row r="4">
          <cell r="C4">
            <v>36130</v>
          </cell>
        </row>
      </sheetData>
      <sheetData sheetId="1130">
        <row r="4">
          <cell r="C4">
            <v>36130</v>
          </cell>
        </row>
      </sheetData>
      <sheetData sheetId="1131">
        <row r="4">
          <cell r="C4">
            <v>36130</v>
          </cell>
        </row>
      </sheetData>
      <sheetData sheetId="1132">
        <row r="4">
          <cell r="C4">
            <v>36130</v>
          </cell>
        </row>
      </sheetData>
      <sheetData sheetId="1133">
        <row r="4">
          <cell r="C4">
            <v>36130</v>
          </cell>
        </row>
      </sheetData>
      <sheetData sheetId="1134">
        <row r="4">
          <cell r="C4">
            <v>36130</v>
          </cell>
        </row>
      </sheetData>
      <sheetData sheetId="1135">
        <row r="4">
          <cell r="C4">
            <v>36130</v>
          </cell>
        </row>
      </sheetData>
      <sheetData sheetId="1136">
        <row r="4">
          <cell r="C4">
            <v>36130</v>
          </cell>
        </row>
      </sheetData>
      <sheetData sheetId="1137">
        <row r="4">
          <cell r="C4">
            <v>36130</v>
          </cell>
        </row>
      </sheetData>
      <sheetData sheetId="1138">
        <row r="4">
          <cell r="C4">
            <v>36130</v>
          </cell>
        </row>
      </sheetData>
      <sheetData sheetId="1139">
        <row r="4">
          <cell r="C4">
            <v>36130</v>
          </cell>
        </row>
      </sheetData>
      <sheetData sheetId="1140">
        <row r="4">
          <cell r="C4">
            <v>36130</v>
          </cell>
        </row>
      </sheetData>
      <sheetData sheetId="1141">
        <row r="4">
          <cell r="C4">
            <v>36130</v>
          </cell>
        </row>
      </sheetData>
      <sheetData sheetId="1142">
        <row r="4">
          <cell r="C4">
            <v>36130</v>
          </cell>
        </row>
      </sheetData>
      <sheetData sheetId="1143">
        <row r="4">
          <cell r="C4">
            <v>36130</v>
          </cell>
        </row>
      </sheetData>
      <sheetData sheetId="1144">
        <row r="4">
          <cell r="C4">
            <v>36130</v>
          </cell>
        </row>
      </sheetData>
      <sheetData sheetId="1145">
        <row r="4">
          <cell r="C4">
            <v>36130</v>
          </cell>
        </row>
      </sheetData>
      <sheetData sheetId="1146">
        <row r="4">
          <cell r="C4">
            <v>36130</v>
          </cell>
        </row>
      </sheetData>
      <sheetData sheetId="1147">
        <row r="4">
          <cell r="C4">
            <v>36130</v>
          </cell>
        </row>
      </sheetData>
      <sheetData sheetId="1148">
        <row r="4">
          <cell r="C4">
            <v>36130</v>
          </cell>
        </row>
      </sheetData>
      <sheetData sheetId="1149">
        <row r="4">
          <cell r="C4">
            <v>36130</v>
          </cell>
        </row>
      </sheetData>
      <sheetData sheetId="1150">
        <row r="4">
          <cell r="C4">
            <v>36130</v>
          </cell>
        </row>
      </sheetData>
      <sheetData sheetId="1151">
        <row r="4">
          <cell r="C4">
            <v>36130</v>
          </cell>
        </row>
      </sheetData>
      <sheetData sheetId="1152">
        <row r="4">
          <cell r="C4">
            <v>36130</v>
          </cell>
        </row>
      </sheetData>
      <sheetData sheetId="1153">
        <row r="4">
          <cell r="C4">
            <v>36130</v>
          </cell>
        </row>
      </sheetData>
      <sheetData sheetId="1154">
        <row r="4">
          <cell r="C4">
            <v>36130</v>
          </cell>
        </row>
      </sheetData>
      <sheetData sheetId="1155">
        <row r="4">
          <cell r="C4">
            <v>36130</v>
          </cell>
        </row>
      </sheetData>
      <sheetData sheetId="1156">
        <row r="4">
          <cell r="C4">
            <v>36130</v>
          </cell>
        </row>
      </sheetData>
      <sheetData sheetId="1157">
        <row r="4">
          <cell r="C4">
            <v>36130</v>
          </cell>
        </row>
      </sheetData>
      <sheetData sheetId="1158">
        <row r="4">
          <cell r="C4">
            <v>36130</v>
          </cell>
        </row>
      </sheetData>
      <sheetData sheetId="1159">
        <row r="4">
          <cell r="C4">
            <v>36130</v>
          </cell>
        </row>
      </sheetData>
      <sheetData sheetId="1160">
        <row r="4">
          <cell r="C4">
            <v>36130</v>
          </cell>
        </row>
      </sheetData>
      <sheetData sheetId="1161">
        <row r="4">
          <cell r="C4">
            <v>36130</v>
          </cell>
        </row>
      </sheetData>
      <sheetData sheetId="1162">
        <row r="4">
          <cell r="C4">
            <v>36130</v>
          </cell>
        </row>
      </sheetData>
      <sheetData sheetId="1163">
        <row r="4">
          <cell r="C4">
            <v>36130</v>
          </cell>
        </row>
      </sheetData>
      <sheetData sheetId="1164">
        <row r="4">
          <cell r="C4">
            <v>36130</v>
          </cell>
        </row>
      </sheetData>
      <sheetData sheetId="1165">
        <row r="4">
          <cell r="C4">
            <v>36130</v>
          </cell>
        </row>
      </sheetData>
      <sheetData sheetId="1166">
        <row r="4">
          <cell r="C4">
            <v>36130</v>
          </cell>
        </row>
      </sheetData>
      <sheetData sheetId="1167">
        <row r="4">
          <cell r="C4">
            <v>36130</v>
          </cell>
        </row>
      </sheetData>
      <sheetData sheetId="1168">
        <row r="4">
          <cell r="C4">
            <v>36130</v>
          </cell>
        </row>
      </sheetData>
      <sheetData sheetId="1169">
        <row r="4">
          <cell r="C4">
            <v>36130</v>
          </cell>
        </row>
      </sheetData>
      <sheetData sheetId="1170">
        <row r="6">
          <cell r="C6" t="str">
            <v>1</v>
          </cell>
        </row>
      </sheetData>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row r="4">
          <cell r="C4">
            <v>36130</v>
          </cell>
        </row>
      </sheetData>
      <sheetData sheetId="1189">
        <row r="4">
          <cell r="C4">
            <v>36130</v>
          </cell>
        </row>
      </sheetData>
      <sheetData sheetId="1190"/>
      <sheetData sheetId="1191"/>
      <sheetData sheetId="1192">
        <row r="4">
          <cell r="C4">
            <v>36130</v>
          </cell>
        </row>
      </sheetData>
      <sheetData sheetId="1193">
        <row r="4">
          <cell r="C4">
            <v>36130</v>
          </cell>
        </row>
      </sheetData>
      <sheetData sheetId="1194"/>
      <sheetData sheetId="1195"/>
      <sheetData sheetId="1196"/>
      <sheetData sheetId="1197"/>
      <sheetData sheetId="1198">
        <row r="4">
          <cell r="C4">
            <v>36130</v>
          </cell>
        </row>
      </sheetData>
      <sheetData sheetId="1199">
        <row r="4">
          <cell r="C4">
            <v>36130</v>
          </cell>
        </row>
      </sheetData>
      <sheetData sheetId="1200"/>
      <sheetData sheetId="1201">
        <row r="4">
          <cell r="C4">
            <v>36130</v>
          </cell>
        </row>
      </sheetData>
      <sheetData sheetId="1202">
        <row r="4">
          <cell r="C4">
            <v>36130</v>
          </cell>
        </row>
      </sheetData>
      <sheetData sheetId="1203">
        <row r="4">
          <cell r="C4">
            <v>36130</v>
          </cell>
        </row>
      </sheetData>
      <sheetData sheetId="1204">
        <row r="4">
          <cell r="C4">
            <v>36130</v>
          </cell>
        </row>
      </sheetData>
      <sheetData sheetId="1205">
        <row r="4">
          <cell r="C4">
            <v>36130</v>
          </cell>
        </row>
      </sheetData>
      <sheetData sheetId="1206">
        <row r="4">
          <cell r="C4">
            <v>36130</v>
          </cell>
        </row>
      </sheetData>
      <sheetData sheetId="1207">
        <row r="4">
          <cell r="C4">
            <v>36130</v>
          </cell>
        </row>
      </sheetData>
      <sheetData sheetId="1208">
        <row r="4">
          <cell r="C4">
            <v>36130</v>
          </cell>
        </row>
      </sheetData>
      <sheetData sheetId="1209">
        <row r="4">
          <cell r="C4">
            <v>36130</v>
          </cell>
        </row>
      </sheetData>
      <sheetData sheetId="1210">
        <row r="4">
          <cell r="C4">
            <v>36130</v>
          </cell>
        </row>
      </sheetData>
      <sheetData sheetId="1211">
        <row r="4">
          <cell r="C4">
            <v>36130</v>
          </cell>
        </row>
      </sheetData>
      <sheetData sheetId="1212">
        <row r="4">
          <cell r="C4">
            <v>36130</v>
          </cell>
        </row>
      </sheetData>
      <sheetData sheetId="1213">
        <row r="4">
          <cell r="C4">
            <v>36130</v>
          </cell>
        </row>
      </sheetData>
      <sheetData sheetId="1214">
        <row r="4">
          <cell r="C4">
            <v>36130</v>
          </cell>
        </row>
      </sheetData>
      <sheetData sheetId="1215">
        <row r="4">
          <cell r="C4">
            <v>36130</v>
          </cell>
        </row>
      </sheetData>
      <sheetData sheetId="1216">
        <row r="4">
          <cell r="C4">
            <v>36130</v>
          </cell>
        </row>
      </sheetData>
      <sheetData sheetId="1217">
        <row r="4">
          <cell r="C4">
            <v>36130</v>
          </cell>
        </row>
      </sheetData>
      <sheetData sheetId="1218">
        <row r="4">
          <cell r="C4">
            <v>36130</v>
          </cell>
        </row>
      </sheetData>
      <sheetData sheetId="1219">
        <row r="4">
          <cell r="C4">
            <v>36130</v>
          </cell>
        </row>
      </sheetData>
      <sheetData sheetId="1220">
        <row r="4">
          <cell r="C4">
            <v>36130</v>
          </cell>
        </row>
      </sheetData>
      <sheetData sheetId="1221">
        <row r="4">
          <cell r="C4">
            <v>36130</v>
          </cell>
        </row>
      </sheetData>
      <sheetData sheetId="1222">
        <row r="4">
          <cell r="C4">
            <v>36130</v>
          </cell>
        </row>
      </sheetData>
      <sheetData sheetId="1223">
        <row r="4">
          <cell r="C4">
            <v>36130</v>
          </cell>
        </row>
      </sheetData>
      <sheetData sheetId="1224">
        <row r="4">
          <cell r="C4">
            <v>36130</v>
          </cell>
        </row>
      </sheetData>
      <sheetData sheetId="1225">
        <row r="4">
          <cell r="C4">
            <v>36130</v>
          </cell>
        </row>
      </sheetData>
      <sheetData sheetId="1226">
        <row r="4">
          <cell r="C4">
            <v>36130</v>
          </cell>
        </row>
      </sheetData>
      <sheetData sheetId="1227">
        <row r="4">
          <cell r="C4">
            <v>36130</v>
          </cell>
        </row>
      </sheetData>
      <sheetData sheetId="1228">
        <row r="4">
          <cell r="C4">
            <v>36130</v>
          </cell>
        </row>
      </sheetData>
      <sheetData sheetId="1229">
        <row r="4">
          <cell r="C4">
            <v>36130</v>
          </cell>
        </row>
      </sheetData>
      <sheetData sheetId="1230">
        <row r="4">
          <cell r="C4">
            <v>36130</v>
          </cell>
        </row>
      </sheetData>
      <sheetData sheetId="1231">
        <row r="4">
          <cell r="C4">
            <v>36130</v>
          </cell>
        </row>
      </sheetData>
      <sheetData sheetId="1232" refreshError="1"/>
      <sheetData sheetId="1233" refreshError="1"/>
      <sheetData sheetId="1234" refreshError="1"/>
      <sheetData sheetId="1235" refreshError="1"/>
      <sheetData sheetId="1236" refreshError="1"/>
      <sheetData sheetId="1237">
        <row r="4">
          <cell r="C4">
            <v>36130</v>
          </cell>
        </row>
      </sheetData>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ow r="4">
          <cell r="C4">
            <v>36130</v>
          </cell>
        </row>
      </sheetData>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ow r="4">
          <cell r="C4">
            <v>36130</v>
          </cell>
        </row>
      </sheetData>
      <sheetData sheetId="1276">
        <row r="4">
          <cell r="C4">
            <v>36130</v>
          </cell>
        </row>
      </sheetData>
      <sheetData sheetId="1277">
        <row r="4">
          <cell r="C4">
            <v>36130</v>
          </cell>
        </row>
      </sheetData>
      <sheetData sheetId="1278">
        <row r="4">
          <cell r="C4">
            <v>36130</v>
          </cell>
        </row>
      </sheetData>
      <sheetData sheetId="1279">
        <row r="4">
          <cell r="C4">
            <v>36130</v>
          </cell>
        </row>
      </sheetData>
      <sheetData sheetId="1280">
        <row r="4">
          <cell r="C4">
            <v>36130</v>
          </cell>
        </row>
      </sheetData>
      <sheetData sheetId="1281">
        <row r="4">
          <cell r="C4">
            <v>36130</v>
          </cell>
        </row>
      </sheetData>
      <sheetData sheetId="1282">
        <row r="4">
          <cell r="C4">
            <v>36130</v>
          </cell>
        </row>
      </sheetData>
      <sheetData sheetId="1283">
        <row r="4">
          <cell r="C4">
            <v>36130</v>
          </cell>
        </row>
      </sheetData>
      <sheetData sheetId="1284">
        <row r="4">
          <cell r="C4">
            <v>36130</v>
          </cell>
        </row>
      </sheetData>
      <sheetData sheetId="1285">
        <row r="4">
          <cell r="C4">
            <v>36130</v>
          </cell>
        </row>
      </sheetData>
      <sheetData sheetId="1286">
        <row r="4">
          <cell r="C4">
            <v>36130</v>
          </cell>
        </row>
      </sheetData>
      <sheetData sheetId="1287">
        <row r="4">
          <cell r="C4">
            <v>36130</v>
          </cell>
        </row>
      </sheetData>
      <sheetData sheetId="1288">
        <row r="4">
          <cell r="C4">
            <v>36130</v>
          </cell>
        </row>
      </sheetData>
      <sheetData sheetId="1289">
        <row r="4">
          <cell r="C4">
            <v>36130</v>
          </cell>
        </row>
      </sheetData>
      <sheetData sheetId="1290">
        <row r="4">
          <cell r="C4">
            <v>36130</v>
          </cell>
        </row>
      </sheetData>
      <sheetData sheetId="1291">
        <row r="4">
          <cell r="C4">
            <v>36130</v>
          </cell>
        </row>
      </sheetData>
      <sheetData sheetId="1292" refreshError="1"/>
      <sheetData sheetId="1293" refreshError="1"/>
      <sheetData sheetId="1294" refreshError="1"/>
      <sheetData sheetId="1295">
        <row r="4">
          <cell r="C4">
            <v>36130</v>
          </cell>
        </row>
      </sheetData>
      <sheetData sheetId="1296">
        <row r="4">
          <cell r="C4">
            <v>36130</v>
          </cell>
        </row>
      </sheetData>
      <sheetData sheetId="1297">
        <row r="4">
          <cell r="C4">
            <v>36130</v>
          </cell>
        </row>
      </sheetData>
      <sheetData sheetId="1298">
        <row r="4">
          <cell r="C4">
            <v>36130</v>
          </cell>
        </row>
      </sheetData>
      <sheetData sheetId="1299">
        <row r="4">
          <cell r="C4">
            <v>36130</v>
          </cell>
        </row>
      </sheetData>
      <sheetData sheetId="1300" refreshError="1"/>
      <sheetData sheetId="1301" refreshError="1"/>
      <sheetData sheetId="1302" refreshError="1"/>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RAYİÇ"/>
      <sheetName val="YENİ RAYİÇUSD"/>
      <sheetName val="KAZI-DOLGU"/>
      <sheetName val="KALIP-DEMİR-BETON"/>
      <sheetName val="BETONARME"/>
      <sheetName val="PREKAST"/>
      <sheetName val="DIŞ SIVA-DIŞ CEPHE ELEM"/>
      <sheetName val="İZOLASYON"/>
      <sheetName val="ÇATI"/>
      <sheetName val="BÖLMEDUVAR"/>
      <sheetName val="SIVA"/>
      <sheetName val="DÖŞEMEKAPLAMASI"/>
      <sheetName val="DUVARKAPLAMASI"/>
      <sheetName val="TAVANKAPLAMASI"/>
      <sheetName val="ASMATAVAN"/>
      <sheetName val="KAPI"/>
      <sheetName val="PENCERE"/>
      <sheetName val="DOLAP"/>
      <sheetName val="CAM"/>
      <sheetName val="MERDİVEN-KORKULUK"/>
      <sheetName val="ATIKSU-YAĞMURSUYU"/>
      <sheetName val="İÇME-SULAMA SUYU"/>
      <sheetName val="PTT"/>
      <sheetName val="SERT SATIH"/>
      <sheetName val="BİTKİLENDİRME"/>
      <sheetName val="ÇEŞİTLİ"/>
      <sheetName val="BRFTL(OCAK)"/>
      <sheetName val="BRFTL(ESK-TL)"/>
      <sheetName val="BRFTL(ESK-$)"/>
      <sheetName val="ESKALASYON"/>
      <sheetName val="DOLAR KURLARI"/>
      <sheetName val="KAZI-DOLGUUSD"/>
      <sheetName val="KALIP-DEMİR-BETONUSD"/>
      <sheetName val="BETONARMEUSD"/>
      <sheetName val="PREKASTUSD"/>
      <sheetName val="DIŞ SIVA-DIŞ CEPHE ELEMUSD"/>
      <sheetName val="İZOLASYONUSD"/>
      <sheetName val="ÇATIUSD"/>
      <sheetName val="BÖLMEDUVARUSD"/>
      <sheetName val="SIVAUSD"/>
      <sheetName val="DÖŞEMEKAPLAMASIUSD"/>
      <sheetName val="DUVARKAPLAMASIUSD"/>
      <sheetName val="TAVANKAPLAMASIUSD"/>
      <sheetName val="ASMATAVANUSD"/>
      <sheetName val="KAPIUSD"/>
      <sheetName val="PENCEREUSD"/>
      <sheetName val="DOLAPUSD"/>
      <sheetName val="CAMUSD"/>
      <sheetName val="MERDİVEN-KORKULUKUSD"/>
      <sheetName val="ATIKSU-YAĞMURSUYUUSD"/>
      <sheetName val="İÇME-SULAMA SUYUUSD"/>
      <sheetName val="PTTUSD"/>
      <sheetName val="SERT SATIHUSD"/>
      <sheetName val="BİTKİLENDİRMEUSD"/>
      <sheetName val="ÇEŞİTLİUSD"/>
      <sheetName val="sayfa no"/>
      <sheetName val="KAPAK1"/>
      <sheetName val="KAPAK2"/>
      <sheetName val="İMPORTBİRİMFİYATRAYİÇ"/>
      <sheetName val="İMPORTBİRİMFİYATPOZ"/>
      <sheetName val="İMPORTTOPLAM"/>
      <sheetName val="retl"/>
      <sheetName val="RATE"/>
      <sheetName val="#REF"/>
      <sheetName val="ANAIST~1"/>
      <sheetName val="ANALİZ1"/>
      <sheetName val="Sheet1"/>
      <sheetName val="TESİSATİMPORT"/>
      <sheetName val="imalat_icmal"/>
      <sheetName val="YENİ_RAYİÇ"/>
      <sheetName val="YENİ_RAYİÇUSD"/>
      <sheetName val="DIŞ_SIVA-DIŞ_CEPHE_ELEM"/>
      <sheetName val="İÇME-SULAMA_SUYU"/>
      <sheetName val="SERT_SATIH"/>
      <sheetName val="DOLAR_KURLARI"/>
      <sheetName val="DIŞ_SIVA-DIŞ_CEPHE_ELEMUSD"/>
      <sheetName val="İÇME-SULAMA_SUYUUSD"/>
      <sheetName val="SERT_SATIHUSD"/>
      <sheetName val="sayfa_no"/>
      <sheetName val="TESİSAT"/>
      <sheetName val="İCMAL"/>
      <sheetName val="BLOK-KEŞİF"/>
      <sheetName val="rayiç"/>
      <sheetName val="katsayılar"/>
      <sheetName val="mal_onay"/>
      <sheetName val="YENİ_RAYİÇ1"/>
      <sheetName val="YENİ_RAYİÇUSD1"/>
      <sheetName val="DIŞ_SIVA-DIŞ_CEPHE_ELEM1"/>
      <sheetName val="İÇME-SULAMA_SUYU1"/>
      <sheetName val="SERT_SATIH1"/>
      <sheetName val="DOLAR_KURLARI1"/>
      <sheetName val="DIŞ_SIVA-DIŞ_CEPHE_ELEMUSD1"/>
      <sheetName val="İÇME-SULAMA_SUYUUSD1"/>
      <sheetName val="SERT_SATIHUSD1"/>
      <sheetName val="sayfa_no1"/>
      <sheetName val="Finansal tamamlanma Eğrisi"/>
      <sheetName val="Dren-šcm."/>
      <sheetName val="VENTILATIE"/>
      <sheetName val="1"/>
      <sheetName val="16"/>
      <sheetName val="50"/>
      <sheetName val="Sayfa1"/>
      <sheetName val="YENİ_RAYİÇ2"/>
      <sheetName val="YENİ_RAYİÇUSD2"/>
      <sheetName val="DIŞ_SIVA-DIŞ_CEPHE_ELEM2"/>
      <sheetName val="İÇME-SULAMA_SUYU2"/>
      <sheetName val="SERT_SATIH2"/>
      <sheetName val="DOLAR_KURLARI2"/>
      <sheetName val="DIŞ_SIVA-DIŞ_CEPHE_ELEMUSD2"/>
      <sheetName val="İÇME-SULAMA_SUYUUSD2"/>
      <sheetName val="SERT_SATIHUSD2"/>
      <sheetName val="sayfa_no2"/>
      <sheetName val="pencere merkezi ys ab"/>
      <sheetName val="kule pencere merk"/>
      <sheetName val="TABLO-3"/>
      <sheetName val="TABLO01"/>
      <sheetName val="$ KURLARI"/>
      <sheetName val="Cash2"/>
      <sheetName val="Z"/>
      <sheetName val="Nakit Grafiği-AKYAPI"/>
      <sheetName val="rayıc"/>
      <sheetName val="İhzar"/>
      <sheetName val="KAŞE"/>
      <sheetName val="KUR"/>
      <sheetName val="13-İŞGÜCÜ.HİSTOGRAM'03"/>
      <sheetName val="ARSA"/>
      <sheetName val="sıhhi"/>
      <sheetName val="jobhist"/>
      <sheetName val="sal"/>
      <sheetName val="A-SIHHİ TESİSAT"/>
      <sheetName val="7İŞGÜCÜ-DAĞILIM"/>
      <sheetName val="Finansal_tamamlanma_Eğrisi"/>
      <sheetName val="Dren-šcm_"/>
      <sheetName val="pencere_merkezi_ys_ab"/>
      <sheetName val="kule_pencere_merk"/>
      <sheetName val="$_KURLARI"/>
      <sheetName val="251-270 MENFEZLER"/>
      <sheetName val="1.11.b"/>
      <sheetName val="Finansal t. Eğrisi"/>
      <sheetName val="KAPAK"/>
      <sheetName val="PANO İHZARAT-15"/>
      <sheetName val="PANO İHZARAT-09"/>
      <sheetName val="IMALAT KESINT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refreshError="1"/>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log"/>
      <sheetName val="order"/>
      <sheetName val="sal"/>
      <sheetName val="opprft"/>
      <sheetName val="Grsprft"/>
      <sheetName val="r&amp;d"/>
      <sheetName val="sell"/>
      <sheetName val="g&amp;a"/>
      <sheetName val="Oth"/>
      <sheetName val="Net Inc"/>
      <sheetName val="check"/>
      <sheetName val="HNYP&amp;L"/>
      <sheetName val="Sheet1"/>
      <sheetName val="WW"/>
      <sheetName val="r_d"/>
      <sheetName val="g_a"/>
      <sheetName val="AOP Summary-2"/>
      <sheetName val="Per Tower"/>
      <sheetName val="Data Graph"/>
      <sheetName val="Summary"/>
      <sheetName val="A39L810"/>
      <sheetName val="Drivers"/>
      <sheetName val="SIVA"/>
      <sheetName val="LOB"/>
      <sheetName val="PLBYLN"/>
      <sheetName val="TESİSAT"/>
      <sheetName val="Net_Inc"/>
      <sheetName val="Std Cost"/>
      <sheetName val="Özet"/>
      <sheetName val="AOP_Summary-2"/>
      <sheetName val="Per_Tower"/>
      <sheetName val="Data_Graph"/>
      <sheetName val="GLOBAL"/>
      <sheetName val="Raw Data"/>
      <sheetName val="Adam saat Kabulleri"/>
      <sheetName val="Endirekt Kadro"/>
      <sheetName val="Currency"/>
      <sheetName val="COST-TZ"/>
      <sheetName val="Лист2"/>
      <sheetName val="Ангара"/>
      <sheetName val="Cover"/>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RAYİÇ"/>
      <sheetName val="YENİ RAYİÇUSD"/>
      <sheetName val="Sheet1"/>
      <sheetName val="BRFTL(ESK-$)"/>
      <sheetName val="KAZI-DOLGU"/>
      <sheetName val="KALIP-DEMİR-BETON"/>
      <sheetName val="BETONARME"/>
      <sheetName val="PREKAST"/>
      <sheetName val="DIŞ SIVA-DIŞ CEPHE ELEM"/>
      <sheetName val="İZOLASYON"/>
      <sheetName val="ÇATI"/>
      <sheetName val="BÖLMEDUVAR"/>
      <sheetName val="SIVA"/>
      <sheetName val="DÖŞEMEKAPLAMASI"/>
      <sheetName val="DUVARKAPLAMASI"/>
      <sheetName val="TAVANKAPLAMASI"/>
      <sheetName val="ASMATAVAN"/>
      <sheetName val="KAPI"/>
      <sheetName val="PENCERE"/>
      <sheetName val="DOLAP"/>
      <sheetName val="CAM"/>
      <sheetName val="MERDİVEN-KORKULUK"/>
      <sheetName val="ATIKSU-YAĞMURSUYU"/>
      <sheetName val="İÇME-SULAMA SUYU"/>
      <sheetName val="PTT"/>
      <sheetName val="SERT SATIH"/>
      <sheetName val="BİTKİLENDİRME"/>
      <sheetName val="ÇEŞİTLİ"/>
      <sheetName val="BRFTL(OCAK)"/>
      <sheetName val="BRFTL(ESK-TL)"/>
      <sheetName val="ESKALASYON"/>
      <sheetName val="DOLAR KURLARI"/>
      <sheetName val="KAZI-DOLGUUSD"/>
      <sheetName val="KALIP-DEMİR-BETONUSD"/>
      <sheetName val="BETONARMEUSD"/>
      <sheetName val="PREKASTUSD"/>
      <sheetName val="DIŞ SIVA-DIŞ CEPHE ELEMUSD"/>
      <sheetName val="İZOLASYONUSD"/>
      <sheetName val="ÇATIUSD"/>
      <sheetName val="BÖLMEDUVARUSD"/>
      <sheetName val="SIVAUSD"/>
      <sheetName val="DÖŞEMEKAPLAMASIUSD"/>
      <sheetName val="DUVARKAPLAMASIUSD"/>
      <sheetName val="TAVANKAPLAMASIUSD"/>
      <sheetName val="ASMATAVANUSD"/>
      <sheetName val="KAPIUSD"/>
      <sheetName val="PENCEREUSD"/>
      <sheetName val="DOLAPUSD"/>
      <sheetName val="CAMUSD"/>
      <sheetName val="MERDİVEN-KORKULUKUSD"/>
      <sheetName val="ATIKSU-YAĞMURSUYUUSD"/>
      <sheetName val="İÇME-SULAMA SUYUUSD"/>
      <sheetName val="PTTUSD"/>
      <sheetName val="SERT SATIHUSD"/>
      <sheetName val="BİTKİLENDİRMEUSD"/>
      <sheetName val="ÇEŞİTLİUSD"/>
      <sheetName val="sayfa no"/>
      <sheetName val="KAPAK1"/>
      <sheetName val="KAPAK2"/>
      <sheetName val="YENİ_RAYİÇ"/>
      <sheetName val="YENİ_RAYİÇUSD"/>
      <sheetName val="DIŞ_SIVA-DIŞ_CEPHE_ELEM"/>
      <sheetName val="İÇME-SULAMA_SUYU"/>
      <sheetName val="SERT_SATIH"/>
      <sheetName val="DOLAR_KURLARI"/>
      <sheetName val="DIŞ_SIVA-DIŞ_CEPHE_ELEMUSD"/>
      <sheetName val="İÇME-SULAMA_SUYUUSD"/>
      <sheetName val="SERT_SATIHUSD"/>
      <sheetName val="sayfa_no"/>
      <sheetName val="database"/>
      <sheetName val="degiskenler"/>
      <sheetName val="referans"/>
      <sheetName val="sal"/>
      <sheetName val="YENÝ RAYÝÇ"/>
      <sheetName val="YENÝ RAYÝÇUSD"/>
      <sheetName val="KALIP-DEMÝR-BETON"/>
      <sheetName val="DIÞ SIVA-DIÞ CEPHE ELEM"/>
      <sheetName val="ÝZOLASYON"/>
      <sheetName val="DÖÞEMEKAPLAMASI"/>
      <sheetName val="MERDÝVEN-KORKULUK"/>
      <sheetName val="ATIKSU-YAÐMURSUYU"/>
      <sheetName val="ÝÇME-SULAMA SUYU"/>
      <sheetName val="BÝTKÝLENDÝRME"/>
      <sheetName val="ÇEÞÝTLÝ"/>
      <sheetName val="KALIP-DEMÝR-BETONUSD"/>
      <sheetName val="DIÞ SIVA-DIÞ CEPHE ELEMUSD"/>
      <sheetName val="ÝZOLASYONUSD"/>
      <sheetName val="DÖÞEMEKAPLAMASIUSD"/>
      <sheetName val="MERDÝVEN-KORKULUKUSD"/>
      <sheetName val="ATIKSU-YAÐMURSUYUUSD"/>
      <sheetName val="ÝÇME-SULAMA SUYUUSD"/>
      <sheetName val="BÝTKÝLENDÝRMEUSD"/>
      <sheetName val="ÇEÞÝTLÝUSD"/>
      <sheetName val="M08_Vinç"/>
      <sheetName val="M07 Binalar"/>
      <sheetName val="M06 Yakıt"/>
      <sheetName val="M05 Teminat"/>
      <sheetName val="M04 Demirbaşlar"/>
      <sheetName val="M04 Demirbaşlar (2)"/>
      <sheetName val="M03 Personel"/>
      <sheetName val="M02 Keşif"/>
      <sheetName val="M00 İcmal"/>
      <sheetName val="S00_İcmal"/>
      <sheetName val="MB Rapor"/>
      <sheetName val="S00_Keşif"/>
      <sheetName val="S09 Sözleşme Gider"/>
      <sheetName val="S01 Personel"/>
      <sheetName val="S03_İşletme"/>
      <sheetName val="S03 Yakıt"/>
      <sheetName val="S04 Sigorta"/>
      <sheetName val="S05_Ekipman Kira"/>
      <sheetName val="S05_Ekipman Kira Eski"/>
      <sheetName val="S06 Demirbaşlar"/>
      <sheetName val="S09 Vergi"/>
      <sheetName val="S11 Sair Giderler"/>
      <sheetName val="Ambar Çıkışları"/>
      <sheetName val="TASLAK"/>
      <sheetName val="ÖNKAPAK"/>
      <sheetName val="ARKAKAPAK"/>
      <sheetName val="ARKAKAPAK ELEKTRİK"/>
      <sheetName val="ARKAKAPAK MEKANİK"/>
      <sheetName val="TUTANAKLI İŞLER İCMALİ"/>
      <sheetName val="KESİNTİ İTİRAZLARI"/>
      <sheetName val="CLAIM İCMALİ"/>
      <sheetName val="CLAIM DOSYASI ELEKTRİK"/>
      <sheetName val="CLAIM DOSYASI MEKANİK"/>
      <sheetName val="ADAMSAAT MALİYETLERİ"/>
      <sheetName val="HAKEDİŞ ÖZET İLERLEME RAPORU P1"/>
      <sheetName val="HAKEDİŞ ÖZET İLERLEME RAPOR P2"/>
      <sheetName val="İLERLEME RAPOR ELEKTRİK "/>
      <sheetName val="İLERLEME RAPOR ELEKTRİK P1"/>
      <sheetName val=" P1_ELEKTRİK PARASAL"/>
      <sheetName val=" P1_ELEKTRİK İLERLEME"/>
      <sheetName val=" P1_ELEKTRİK İHZARAT"/>
      <sheetName val="P_1 İHZARAT TABLO"/>
      <sheetName val="CHANGE ORDER NOTLARI"/>
      <sheetName val="ELEKTRİK EK İŞLER (PAKET) P1"/>
      <sheetName val=" P1_ELEKTRİK EK İŞLER  İCMAL"/>
      <sheetName val=" P1_ELEKTRİK EK İŞLER  PARASAL"/>
      <sheetName val=" P1_ELEKTRİK EK İŞLER  İLERLEME"/>
      <sheetName val="PARSEL-1 YEŞİL DEFTER"/>
      <sheetName val=" P1_ELK. C-D EK İŞLER  İLERLEME"/>
      <sheetName val="KAPSAM DIŞINA ÇIK. İŞLER PARASA"/>
      <sheetName val="KAPSAM DIŞINA ÇIK. İŞLER İLERLE"/>
      <sheetName val="PARSEL-1 İLAVE İŞ TUTANAKLARI"/>
      <sheetName val="İLERLEME RAPOR ELEKTRİK P2"/>
      <sheetName val="P2_ELEKTRİK PARASAL"/>
      <sheetName val="P2_ELEKTRİK İLERLEME"/>
      <sheetName val="P2_ELEKTRİK İHZARAT"/>
      <sheetName val="P_2 İHZARAT TABLO"/>
      <sheetName val=" P2_ELEKTRİK EK İŞLER  İCMA"/>
      <sheetName val=" P2_ELEKTRİK EK İŞLER  PARASAL"/>
      <sheetName val=" P2_ELEKTRİK EK İŞLER  İLER (2"/>
      <sheetName val="PARSEL-2 İLAVE İŞ TUTANAKLARI"/>
      <sheetName val="MEKANİK  ÖZET P1 -2"/>
      <sheetName val="MEKANİK  ÖZET P1"/>
      <sheetName val="Mekanik CHANGE ORDER P1"/>
      <sheetName val="Parsel 1 C&amp;D Ek İşler"/>
      <sheetName val="P1-MEKANİK PARASAL"/>
      <sheetName val="P1_MEKANİK İLERLEME"/>
      <sheetName val="P1-MEKANİK İHZARAT"/>
      <sheetName val="P1-MEKANİK İHZARAT İRS. TAB."/>
      <sheetName val="P1_YEDEK PARÇA PARASAL"/>
      <sheetName val="P1_YEDEK PARÇA İLERLEME"/>
      <sheetName val="P1_ALTYAPI PARASAL"/>
      <sheetName val="P1_ALTYAPI İLERLEME"/>
      <sheetName val="Mekanik CHANGE ORDER P2"/>
      <sheetName val="MEKANİK ÖZET P2"/>
      <sheetName val="P2_MEKANİK PARASAL"/>
      <sheetName val="P2_MEKANİK İLERLEME"/>
      <sheetName val="P2_MEKANİK İHZARAT"/>
      <sheetName val="P2_MEKANİK İHZARAT İRS. TAB"/>
      <sheetName val="P2_ALTYAPI PARASAL"/>
      <sheetName val="P2_ALTYAPI İLERLEME"/>
      <sheetName val="EKİPMAN PURSANTAJ ORANLARI"/>
      <sheetName val="ANAIST9711"/>
      <sheetName val="YENİ_RAYİÇ1"/>
      <sheetName val="YENİ_RAYİÇUSD1"/>
      <sheetName val="DIŞ_SIVA-DIŞ_CEPHE_ELEM1"/>
      <sheetName val="İÇME-SULAMA_SUYU1"/>
      <sheetName val="SERT_SATIH1"/>
      <sheetName val="DOLAR_KURLARI1"/>
      <sheetName val="DIŞ_SIVA-DIŞ_CEPHE_ELEMUSD1"/>
      <sheetName val="İÇME-SULAMA_SUYUUSD1"/>
      <sheetName val="SERT_SATIHUSD1"/>
      <sheetName val="sayfa_no1"/>
      <sheetName val="YENÝ_RAYÝÇ"/>
      <sheetName val="YENÝ_RAYÝÇUSD"/>
      <sheetName val="DIÞ_SIVA-DIÞ_CEPHE_ELEM"/>
      <sheetName val="ÝÇME-SULAMA_SUYU"/>
      <sheetName val="DIÞ_SIVA-DIÞ_CEPHE_ELEMUSD"/>
      <sheetName val="ÝÇME-SULAMA_SUYUUSD"/>
      <sheetName val="M07_Binalar"/>
      <sheetName val="M06_Yakıt"/>
      <sheetName val="M05_Teminat"/>
      <sheetName val="M04_Demirbaşlar"/>
      <sheetName val="M04_Demirbaşlar_(2)"/>
      <sheetName val="M03_Personel"/>
      <sheetName val="M02_Keşif"/>
      <sheetName val="M00_İcmal"/>
      <sheetName val="MB_Rapor"/>
      <sheetName val="S09_Sözleşme_Gider"/>
      <sheetName val="S01_Personel"/>
      <sheetName val="S03_Yakıt"/>
      <sheetName val="S04_Sigorta"/>
      <sheetName val="S05_Ekipman_Kira"/>
      <sheetName val="S05_Ekipman_Kira_Eski"/>
      <sheetName val="S06_Demirbaşlar"/>
      <sheetName val="S09_Vergi"/>
      <sheetName val="S11_Sair_Giderler"/>
      <sheetName val="Ambar_Çıkışları"/>
      <sheetName val="Finansal tamamlanma Eğrisi"/>
      <sheetName val="FitOutConfCentre"/>
      <sheetName val="справочн"/>
      <sheetName val=" N Finansal Eğri"/>
      <sheetName val="DIS GOREV GELENLER"/>
      <sheetName val="Özet"/>
      <sheetName val="Register"/>
      <sheetName val="LOB"/>
      <sheetName val="katsayılar"/>
      <sheetName val="HKED.KEŞFİ İmalat"/>
      <sheetName val="YEŞİL DEFTER-İmalat"/>
      <sheetName val="TESİSAT"/>
      <sheetName val="Kablolar G"/>
      <sheetName val="SB-WarenhausAlt1"/>
      <sheetName val="TABLO-3"/>
      <sheetName val="AOP Summary-2"/>
      <sheetName val="analiz"/>
      <sheetName val="pencere merkezi ys ab"/>
      <sheetName val="kule pencere merk"/>
      <sheetName val="İMPORTBİRİMFİYATRAYİÇ"/>
      <sheetName val="İMPORTBİRİMFİYATPOZ"/>
      <sheetName val="İMPORTTOPLAM"/>
      <sheetName val="retl"/>
      <sheetName val="RATE"/>
      <sheetName val="jobhist"/>
      <sheetName val="1.11.b"/>
      <sheetName val="Cash2"/>
      <sheetName val="Z"/>
      <sheetName val="$ KURLARI"/>
      <sheetName val="Satir Bazli Odeme Listesi"/>
      <sheetName val="makine ekipman (Ultramar)"/>
      <sheetName val="산근"/>
      <sheetName val="ABB ŞALT_MALZEME"/>
      <sheetName val="EST - Structural&amp;Architectural"/>
      <sheetName val="EST - Mechani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refreshError="1"/>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ummary"/>
      <sheetName val="PriceSummary-Int "/>
      <sheetName val="Drawings"/>
      <sheetName val="DUCT_WORK"/>
      <sheetName val="PIPEWK-add"/>
      <sheetName val="Cal(1)"/>
      <sheetName val="Cal(2)"/>
      <sheetName val="Cal(3)"/>
      <sheetName val="Int-Use"/>
      <sheetName val="REVICE SUMMARY CACULA CHECK"/>
      <sheetName val="Sheet1"/>
      <sheetName val="PriceSummary-Int_"/>
      <sheetName val="REVICE_SUMMARY_CACULA_CHECK"/>
      <sheetName val="opstat"/>
      <sheetName val="allowances"/>
      <sheetName val="analysis"/>
      <sheetName val="costs"/>
      <sheetName val="tender allowances"/>
      <sheetName val=" Summary BKG 034"/>
      <sheetName val="GRSummary"/>
      <sheetName val="공종별_집계금액"/>
      <sheetName val="Basis"/>
      <sheetName val="ITP384"/>
      <sheetName val="ФОРМА ТКП 3"/>
      <sheetName val="S1BOQ"/>
      <sheetName val="Day work"/>
      <sheetName val="İNDEX"/>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GAAP &amp; IAS Group TB &amp; Reports Q"/>
      <sheetName val="Birim Fiyatlar"/>
      <sheetName val="Kar Oranlari"/>
      <sheetName val="Birim Fiyat Analizi"/>
      <sheetName val="Endirekt Kadro"/>
      <sheetName val="PriceSummary"/>
      <sheetName val="Taşeron Endireği"/>
      <sheetName val="Personnel"/>
      <sheetName val="s"/>
      <sheetName val="Справочники"/>
      <sheetName val="Katsayilar"/>
      <sheetName val="16.Veri Bankası ve Kabuller"/>
      <sheetName val="05.Detay"/>
      <sheetName val="13-Genel Gider Back-up"/>
      <sheetName val="15.5-Betonarme Maliyet Atasman"/>
      <sheetName val="11.Ekipman Back-up"/>
      <sheetName val="09.İscilik Back-up"/>
      <sheetName val="08.Proje&amp;Malzeme Back-up"/>
      <sheetName val="10.Taseron Back-up"/>
      <sheetName val="03.Kontrat Bilgileri"/>
      <sheetName val="14-Demirbas Back-up"/>
      <sheetName val="01.Kapak"/>
      <sheetName val="Cost BOQ"/>
      <sheetName val="BOQ"/>
      <sheetName val="Concrete Cost Sheet"/>
      <sheetName val="Skla.Muko"/>
      <sheetName val="Ilgili Atasman"/>
      <sheetName val="04-Sunum"/>
      <sheetName val="08-Ekipman Back-Up"/>
      <sheetName val="07-PGG"/>
      <sheetName val="PGG"/>
      <sheetName val="kur-parite"/>
      <sheetName val="A"/>
      <sheetName val="БДДС month (ф)"/>
      <sheetName val="БДДС month (п)"/>
      <sheetName val="HR"/>
      <sheetName val="Master Inputs Start here"/>
      <sheetName val="TOC"/>
      <sheetName val="Summary"/>
      <sheetName val="Rate-Code"/>
      <sheetName val="ANLZ"/>
      <sheetName val="ÖZET"/>
      <sheetName val="Alanlar"/>
      <sheetName val="ЦZET"/>
      <sheetName val="Analiz"/>
      <sheetName val="Offsets &amp; Other Costs"/>
      <sheetName val="Adam-Saat Hesabi"/>
      <sheetName val="Concrete Sheet"/>
      <sheetName val="10"/>
      <sheetName val="5"/>
      <sheetName val="14"/>
      <sheetName val="Natl Consult Reg."/>
      <sheetName val="Inputs Sheet"/>
      <sheetName val="1.411.1"/>
      <sheetName val="1,3 новая"/>
      <sheetName val="ИнвестицииСвод"/>
      <sheetName val="Понедельно"/>
      <sheetName val="PD.5_2"/>
      <sheetName val="PD.5_1"/>
      <sheetName val="Итог по НПО "/>
      <sheetName val="Баланс (Ф1)"/>
      <sheetName val="1.401.2"/>
      <sheetName val="П"/>
      <sheetName val="3.3.31."/>
      <sheetName val="формаДДС_пЛОХ_ЛОХЛкмесяц03_ДАШв"/>
      <sheetName val="К1_МП"/>
      <sheetName val="Списки"/>
      <sheetName val="Проект"/>
      <sheetName val="Компания"/>
      <sheetName val="Опции"/>
      <sheetName val="Анализ"/>
      <sheetName val="1-ЭСПЦ"/>
      <sheetName val="COMPS"/>
      <sheetName val="BEX_Expenses_CY"/>
      <sheetName val="BEX_Expenses_PY"/>
      <sheetName val="BEX_MAIN_PL"/>
      <sheetName val="0_33"/>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справочник"/>
      <sheetName val="UNITSCHD"/>
      <sheetName val="1"/>
      <sheetName val="С"/>
      <sheetName val="Банки"/>
      <sheetName val="Сценарные условия"/>
      <sheetName val="АПК(2012)"/>
      <sheetName val="Data"/>
      <sheetName val="Лист1"/>
      <sheetName val="коэф."/>
      <sheetName val="Info"/>
      <sheetName val="ИТР_РАБ_2010"/>
      <sheetName val="assumptions"/>
      <sheetName val="RUS"/>
      <sheetName val="2 Параметры"/>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rem"/>
      <sheetName val="Справочник предприятий"/>
      <sheetName val="Справочник статей бюджета"/>
      <sheetName val="ListOfSheets"/>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Свод"/>
      <sheetName val="LDE"/>
      <sheetName val="In2"/>
      <sheetName val="Дивизион"/>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Содержание"/>
      <sheetName val="BS"/>
      <sheetName val="1240"/>
      <sheetName val="TB"/>
      <sheetName val="Движение РСД"/>
      <sheetName val="Лист2"/>
      <sheetName val="Справочник видов затрат "/>
      <sheetName val="Список ЕАХ"/>
      <sheetName val="Group_Comparative_GAAP2"/>
      <sheetName val="Group_Comparative_IAS2"/>
      <sheetName val="R-U_IAS_History2"/>
      <sheetName val="Cash_Flow_Working2"/>
      <sheetName val="TB_GAAP2"/>
      <sheetName val="TB_IAS2"/>
      <sheetName val="Income_Statement2"/>
      <sheetName val="Balance_Sheet2"/>
      <sheetName val="Cash_Flow2"/>
      <sheetName val="G-I-F_Total2"/>
      <sheetName val="G-I-F_(RU)2"/>
      <sheetName val="G-I-F_(UA)2"/>
      <sheetName val="FLash_IAS2"/>
      <sheetName val="Cash_Flow_support2"/>
      <sheetName val="Income_Statement_Russia_and_Uk2"/>
      <sheetName val="Class_A_Shares_Outstanding2"/>
      <sheetName val="Class_B_Shares_Outstanding2"/>
      <sheetName val="Dilutive_Shares_Outstanding2"/>
      <sheetName val="EPS_Working2"/>
      <sheetName val="Share_Price_20022"/>
      <sheetName val="RE_Working2"/>
      <sheetName val="Change_of_Equity2"/>
      <sheetName val="GAAP_&amp;_IAS_Group_TB_&amp;_Reports_1"/>
      <sheetName val="Inputs_Sheet"/>
      <sheetName val="БДДС_month_(ф)1"/>
      <sheetName val="БДДС_month_(п)1"/>
      <sheetName val="КВ_20081"/>
      <sheetName val="ф_121"/>
      <sheetName val="коэф_1"/>
      <sheetName val="2_Параметры1"/>
      <sheetName val="Справочник_предприятий1"/>
      <sheetName val="Справочник_статей_бюджета1"/>
      <sheetName val="Проверочная_вкладка1"/>
      <sheetName val="Проверочная_вкладка_для_PL1"/>
      <sheetName val="Статьи_пост_затрат"/>
      <sheetName val="корр-ки"/>
      <sheetName val="смета"/>
      <sheetName val="Rates"/>
      <sheetName val="Costs"/>
      <sheetName val="Структура ПП"/>
      <sheetName val="Продажи реальные и прогноз 20 л"/>
      <sheetName val="Cover &amp; Parameters"/>
      <sheetName val="ВН_НДЗ_график"/>
      <sheetName val="пр-во"/>
      <sheetName val="Brew rub"/>
      <sheetName val="PARAMETRES"/>
      <sheetName val="Cover_&amp;_Parameters"/>
      <sheetName val="Справочник_филиалов"/>
      <sheetName val="Cover_&amp;_Parameters1"/>
      <sheetName val="List"/>
      <sheetName val="Blédina cumul"/>
      <sheetName val="allocat"/>
      <sheetName val="diff03"/>
      <sheetName val="спецпивот"/>
      <sheetName val="Для списков"/>
      <sheetName val="Исх. данные"/>
      <sheetName val="hiddenSheet"/>
      <sheetName val="справочник доп. аналитики"/>
      <sheetName val="Returns"/>
      <sheetName val="СводТК (БПУ)"/>
      <sheetName val="Расш"/>
      <sheetName val="ТМЦ"/>
      <sheetName val="расц"/>
      <sheetName val="техн"/>
      <sheetName val="сах св"/>
      <sheetName val="оз пш"/>
      <sheetName val="люпин"/>
      <sheetName val="яр пш"/>
      <sheetName val="яр яч"/>
      <sheetName val="оз яч"/>
      <sheetName val="пив яч"/>
      <sheetName val="оз рожь"/>
      <sheetName val="овес"/>
      <sheetName val="рапс"/>
      <sheetName val="горох"/>
      <sheetName val="соя"/>
      <sheetName val="трит"/>
      <sheetName val="греч"/>
      <sheetName val="подс"/>
      <sheetName val="кук зер"/>
      <sheetName val="кук сил"/>
      <sheetName val="мн тр"/>
      <sheetName val="одн тр"/>
      <sheetName val="лен"/>
      <sheetName val="горч"/>
      <sheetName val="рис"/>
      <sheetName val="оз рыж"/>
      <sheetName val="яр рыж"/>
      <sheetName val="сафл"/>
      <sheetName val="пары"/>
      <sheetName val="Классификатор затрат"/>
      <sheetName val="статика"/>
      <sheetName val="Kabuller"/>
      <sheetName val="Tesisat Ekibi CG"/>
      <sheetName val="Finansal tamamlanma Eğrisi"/>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2013"/>
      <sheetName val="База1"/>
      <sheetName val="исход. дан."/>
      <sheetName val="Динамика"/>
      <sheetName val="Справочник с 01 02 2017"/>
      <sheetName val="коэф_2"/>
      <sheetName val="GAAP_&amp;_IAS_Group_TB_&amp;_Reports_2"/>
      <sheetName val="Cover_&amp;_Parameters2"/>
      <sheetName val="Blédina_cumul"/>
      <sheetName val="Сценарные_условия"/>
      <sheetName val="Признаки"/>
      <sheetName val="таблица по договорам"/>
      <sheetName val="клиенты"/>
      <sheetName val="BU"/>
      <sheetName val="Data-Do-Not-Delete"/>
      <sheetName val="BU Right to Grow"/>
      <sheetName val="Инстр"/>
      <sheetName val="1_Vol"/>
      <sheetName val="2_KPI"/>
      <sheetName val="1.1_Vol"/>
      <sheetName val="3_PL"/>
      <sheetName val="4_VIC_Сахар"/>
      <sheetName val="4_VIC_Крупа"/>
      <sheetName val="4_VIC_жиП"/>
      <sheetName val="5_VLC"/>
      <sheetName val="6_MC"/>
      <sheetName val="7_CC"/>
      <sheetName val="9_IT"/>
      <sheetName val="8_FIX"/>
      <sheetName val="10_CO"/>
      <sheetName val="11_Проч. ФР"/>
      <sheetName val="12_ CAPEX"/>
      <sheetName val="12.1_ CAPEX_Д."/>
      <sheetName val="12.2_ CAPEX_Р."/>
      <sheetName val="13_HR"/>
      <sheetName val="14_BS"/>
      <sheetName val="17.1_сверка IC_Баланс"/>
      <sheetName val="16_WC"/>
      <sheetName val="17_CF"/>
      <sheetName val="6.1_сверка IC_БДР"/>
      <sheetName val="18_УУ корр"/>
      <sheetName val="18.1_Кагат-е"/>
      <sheetName val="15.2_компании"/>
      <sheetName val="16.3_БДР"/>
      <sheetName val="16.4_Баланс"/>
      <sheetName val="19_2600801"/>
      <sheetName val="20_Тран-рт"/>
      <sheetName val="21_ТЭР"/>
      <sheetName val="22_АХР"/>
      <sheetName val="23_Прочие"/>
      <sheetName val="24_ОСВ"/>
      <sheetName val="25_Стр-ра ГК"/>
      <sheetName val="5_Передача_Затрат"/>
      <sheetName val="КОНТРОЛЬ PL"/>
      <sheetName val="КОНТРОЛЬ BS"/>
      <sheetName val="Б_РC"/>
      <sheetName val="РС "/>
      <sheetName val="Жом НИ"/>
      <sheetName val="Жом по мес."/>
      <sheetName val="Меласса НИ"/>
      <sheetName val="Меласса по мес."/>
      <sheetName val="Бетаин"/>
      <sheetName val="Рафинат НИ"/>
      <sheetName val="Рафинат по мес."/>
      <sheetName val="adhoc"/>
      <sheetName val="Sales month"/>
      <sheetName val="Sales YTD"/>
      <sheetName val="B2B Sugar"/>
      <sheetName val="B2C Sugar"/>
      <sheetName val="B2C Cereal"/>
      <sheetName val="assump"/>
      <sheetName val="Продажи_реальные_и_прогноз_20_л"/>
      <sheetName val="Шаблон помесячно"/>
      <sheetName val="Proforma"/>
      <sheetName val="рсч"/>
      <sheetName val="БДР УУ"/>
      <sheetName val="Controls"/>
      <sheetName val="LBO Model"/>
      <sheetName val="1.Расчет-отчет "/>
      <sheetName val="1.Расчет-отчет  (2)"/>
      <sheetName val="вопросы"/>
      <sheetName val="Цены"/>
      <sheetName val="1.Расчет-отчет Consumer"/>
      <sheetName val="Forecast"/>
      <sheetName val="4.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refreshError="1"/>
      <sheetData sheetId="264"/>
      <sheetData sheetId="265"/>
      <sheetData sheetId="266"/>
      <sheetData sheetId="267"/>
      <sheetData sheetId="268"/>
      <sheetData sheetId="269" refreshError="1"/>
      <sheetData sheetId="270"/>
      <sheetData sheetId="271"/>
      <sheetData sheetId="272"/>
      <sheetData sheetId="273"/>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sheetData sheetId="399"/>
      <sheetData sheetId="400"/>
      <sheetData sheetId="401"/>
      <sheetData sheetId="402"/>
      <sheetData sheetId="403"/>
      <sheetData sheetId="404"/>
      <sheetData sheetId="405"/>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RIVERS"/>
      <sheetName val="Contacts"/>
      <sheetName val="Header"/>
      <sheetName val="AOP Summary-1"/>
      <sheetName val="AOP Summary-2"/>
      <sheetName val="AOP P&amp;L"/>
      <sheetName val="AOP Sales Growth"/>
      <sheetName val="AOP Sales Bridge (FY)"/>
      <sheetName val="AOP Op Inc. Bridge (FY)"/>
      <sheetName val="AOP Inc. Stmt"/>
      <sheetName val="AOP NI Bridge (FY)"/>
      <sheetName val="AOP FCF "/>
      <sheetName val="AOP CAPEX"/>
      <sheetName val="AOP CAPEX Detail"/>
      <sheetName val="AOP Cash Conversion"/>
      <sheetName val="AOP Cash Flow Bridge (FY) "/>
      <sheetName val="AOP CWC"/>
      <sheetName val="AOP CWC-2"/>
      <sheetName val="AOP Receivables"/>
      <sheetName val="AOP Inventory "/>
      <sheetName val="AOP Trade Payables"/>
      <sheetName val="AOP Avg. Inv."/>
      <sheetName val="AOP ROI"/>
      <sheetName val="AOP Warranty"/>
      <sheetName val="AOP Quarterly Key Ind"/>
      <sheetName val="AOP SBU SBE Totals "/>
      <sheetName val="AOP SBU SBE Totals-2"/>
      <sheetName val="AOP SBE Trends"/>
      <sheetName val="AOP SBE ROI Leaders"/>
      <sheetName val="AOP Headcount"/>
      <sheetName val="AOP R&amp;O "/>
      <sheetName val="Pulse Summary"/>
      <sheetName val="Services-North"/>
      <sheetName val="Services-South"/>
      <sheetName val="Services"/>
      <sheetName val="CONTENTS"/>
      <sheetName val="sal"/>
      <sheetName val="Raw Data"/>
      <sheetName val="Sheet1"/>
      <sheetName val="Strategy List -5 Yr"/>
      <sheetName val="MUCFlughafen"/>
      <sheetName val="AOP_Summary-1"/>
      <sheetName val="AOP_Summary-2"/>
      <sheetName val="AOP_P&amp;L"/>
      <sheetName val="AOP_Sales_Growth"/>
      <sheetName val="AOP_Sales_Bridge_(FY)"/>
      <sheetName val="AOP_Op_Inc__Bridge_(FY)"/>
      <sheetName val="AOP_Inc__Stmt"/>
      <sheetName val="AOP_NI_Bridge_(FY)"/>
      <sheetName val="AOP_FCF_"/>
      <sheetName val="AOP_CAPEX"/>
      <sheetName val="AOP_CAPEX_Detail"/>
      <sheetName val="AOP_Cash_Conversion"/>
      <sheetName val="AOP_Cash_Flow_Bridge_(FY)_"/>
      <sheetName val="AOP_CWC"/>
      <sheetName val="AOP_CWC-2"/>
      <sheetName val="AOP_Receivables"/>
      <sheetName val="AOP_Inventory_"/>
      <sheetName val="AOP_Trade_Payables"/>
      <sheetName val="AOP_Avg__Inv_"/>
      <sheetName val="AOP_ROI"/>
      <sheetName val="AOP_Warranty"/>
      <sheetName val="AOP_Quarterly_Key_Ind"/>
      <sheetName val="AOP_SBU_SBE_Totals_"/>
      <sheetName val="AOP_SBU_SBE_Totals-2"/>
      <sheetName val="AOP_SBE_Trends"/>
      <sheetName val="AOP_SBE_ROI_Leaders"/>
      <sheetName val="AOP_Headcount"/>
      <sheetName val="AOP_R&amp;O_"/>
      <sheetName val="A_x0000__x0000_ P&amp;L"/>
      <sheetName val="Essbase"/>
      <sheetName val="LOB Charts"/>
      <sheetName val="Client Aje"/>
      <sheetName val="Control Template"/>
      <sheetName val="LOB"/>
      <sheetName val="MENU"/>
      <sheetName val="F801"/>
      <sheetName val="CommSpare"/>
      <sheetName val="Cover 102324000"/>
      <sheetName val="Pulse_Summary"/>
      <sheetName val="AOP Templates 2001"/>
      <sheetName val="A"/>
      <sheetName val="TTL GAperDEPT"/>
      <sheetName val="TESİSAT"/>
      <sheetName val="Cinema Calc RC Mezzanine"/>
      <sheetName val="AOP_Summary-11"/>
      <sheetName val="AOP_Summary-21"/>
      <sheetName val="AOP_P&amp;L1"/>
      <sheetName val="AOP_Sales_Growth1"/>
      <sheetName val="AOP_Sales_Bridge_(FY)1"/>
      <sheetName val="AOP_Op_Inc__Bridge_(FY)1"/>
      <sheetName val="AOP_Inc__Stmt1"/>
      <sheetName val="AOP_NI_Bridge_(FY)1"/>
      <sheetName val="AOP_FCF_1"/>
      <sheetName val="AOP_CAPEX1"/>
      <sheetName val="AOP_CAPEX_Detail1"/>
      <sheetName val="AOP_Cash_Conversion1"/>
      <sheetName val="AOP_Cash_Flow_Bridge_(FY)_1"/>
      <sheetName val="AOP_CWC1"/>
      <sheetName val="AOP_CWC-21"/>
      <sheetName val="AOP_Receivables1"/>
      <sheetName val="AOP_Inventory_1"/>
      <sheetName val="AOP_Trade_Payables1"/>
      <sheetName val="AOP_Avg__Inv_1"/>
      <sheetName val="AOP_ROI1"/>
      <sheetName val="AOP_Warranty1"/>
      <sheetName val="AOP_Quarterly_Key_Ind1"/>
      <sheetName val="AOP_SBU_SBE_Totals_1"/>
      <sheetName val="AOP_SBU_SBE_Totals-21"/>
      <sheetName val="AOP_SBE_Trends1"/>
      <sheetName val="AOP_SBE_ROI_Leaders1"/>
      <sheetName val="AOP_Headcount1"/>
      <sheetName val="AOP_R&amp;O_1"/>
      <sheetName val="Strategy_List_-5_Yr"/>
      <sheetName val="Codes"/>
      <sheetName val="MW938"/>
      <sheetName val="AOP_Summary-12"/>
      <sheetName val="AOP_Summary-22"/>
      <sheetName val="AOP_P&amp;L2"/>
      <sheetName val="AOP_Sales_Growth2"/>
      <sheetName val="AOP_Sales_Bridge_(FY)2"/>
      <sheetName val="AOP_Op_Inc__Bridge_(FY)2"/>
      <sheetName val="AOP_Inc__Stmt2"/>
      <sheetName val="AOP_NI_Bridge_(FY)2"/>
      <sheetName val="AOP_FCF_2"/>
      <sheetName val="AOP_CAPEX2"/>
      <sheetName val="AOP_CAPEX_Detail2"/>
      <sheetName val="AOP_Cash_Conversion2"/>
      <sheetName val="AOP_Cash_Flow_Bridge_(FY)_2"/>
      <sheetName val="AOP_CWC2"/>
      <sheetName val="AOP_CWC-22"/>
      <sheetName val="AOP_Receivables2"/>
      <sheetName val="AOP_Inventory_2"/>
      <sheetName val="AOP_Trade_Payables2"/>
      <sheetName val="AOP_Avg__Inv_2"/>
      <sheetName val="AOP_ROI2"/>
      <sheetName val="AOP_Warranty2"/>
      <sheetName val="AOP_Quarterly_Key_Ind2"/>
      <sheetName val="AOP_SBU_SBE_Totals_2"/>
      <sheetName val="AOP_SBU_SBE_Totals-22"/>
      <sheetName val="AOP_SBE_Trends2"/>
      <sheetName val="AOP_SBE_ROI_Leaders2"/>
      <sheetName val="AOP_Headcount2"/>
      <sheetName val="AOP_R&amp;O_2"/>
      <sheetName val="Strategy_List_-5_Yr1"/>
      <sheetName val="Raw_Data"/>
      <sheetName val="A_P&amp;L"/>
      <sheetName val="LOB_Charts"/>
      <sheetName val="Client_Aje"/>
      <sheetName val="Control_Template"/>
      <sheetName val="Özet"/>
      <sheetName val="Finansal tamamlanma Eğrisi"/>
      <sheetName val="A_x005f_x0000__x005f_x0000_ P&amp;L"/>
      <sheetName val="Currency"/>
      <sheetName val="COST-TZ"/>
      <sheetName val="Лист2"/>
      <sheetName val="Ангара"/>
      <sheetName val="Поток"/>
    </sheetNames>
    <sheetDataSet>
      <sheetData sheetId="0" refreshError="1"/>
      <sheetData sheetId="1" refreshError="1"/>
      <sheetData sheetId="2" refreshError="1"/>
      <sheetData sheetId="3" refreshError="1"/>
      <sheetData sheetId="4" refreshError="1"/>
      <sheetData sheetId="5" refreshError="1">
        <row r="2">
          <cell r="A2" t="str">
            <v>Category:</v>
          </cell>
        </row>
        <row r="3">
          <cell r="A3" t="str">
            <v>Period:</v>
          </cell>
        </row>
        <row r="4">
          <cell r="A4" t="str">
            <v>Frequency:</v>
          </cell>
        </row>
        <row r="5">
          <cell r="A5" t="str">
            <v>Application:</v>
          </cell>
        </row>
        <row r="6">
          <cell r="A6" t="str">
            <v>Account</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2)"/>
      <sheetName val="Cover"/>
      <sheetName val="Construction"/>
      <sheetName val="Operations"/>
      <sheetName val="РАСЧЕТ"/>
      <sheetName val="Титульный_лист"/>
      <sheetName val="Personal"/>
      <sheetName val="Share Price 2002"/>
      <sheetName val="boru&amp;vana"/>
      <sheetName val="Kaplama"/>
      <sheetName val="ANLZ"/>
      <sheetName val="External Connections"/>
      <sheetName val="HQ-TO"/>
      <sheetName val="Özet"/>
      <sheetName val="13.Veri Bankası"/>
      <sheetName val="ЭОМ"/>
      <sheetName val="Cost BOQ"/>
      <sheetName val="FitOutConfCentre"/>
      <sheetName val="Katsayilar"/>
      <sheetName val="PriceSummary"/>
      <sheetName val="18.Veri Bankası ve Kabuller"/>
      <sheetName val="НВФ"/>
      <sheetName val="17.Veri Bankası ve Kabuller"/>
      <sheetName val="Cash2"/>
      <sheetName val="Z"/>
      <sheetName val="16.Veri Bankası ve Kabuller"/>
      <sheetName val="Лист2"/>
      <sheetName val="Offer Summary"/>
      <sheetName val="KUR_FARK"/>
      <sheetName val="16.Elektrik Back-up"/>
      <sheetName val="Veriler"/>
      <sheetName val="DETAY"/>
      <sheetName val="Zayıf Akım"/>
      <sheetName val="Elektrik Bütçe"/>
      <sheetName val="Data"/>
      <sheetName val="06.Açılış Analiz Malz. Back-Up"/>
      <sheetName val="08.İşçilik Back-Up"/>
      <sheetName val="13-Genel Gider Back-up"/>
      <sheetName val="Kapak"/>
      <sheetName val="BoQ"/>
      <sheetName val="03.Kontrat Bilgileri"/>
      <sheetName val="01.Kapak"/>
      <sheetName val="Personel"/>
      <sheetName val="IET"/>
      <sheetName val="FT01-02(ANLZ)"/>
      <sheetName val="Summary"/>
      <sheetName val="Evaluation"/>
      <sheetName val="Finansal tamamlanma Eğrisi"/>
      <sheetName val="comps"/>
      <sheetName val="версия 1"/>
      <sheetName val="cus_HK1033"/>
      <sheetName val="Offsets &amp; Other Costs"/>
      <sheetName val="05 Project Datas"/>
      <sheetName val="12-Veri Bankasi"/>
      <sheetName val="Equipment table"/>
      <sheetName val="parameters"/>
      <sheetName val="Mhr&amp;Eq"/>
      <sheetName val="05.Detay"/>
      <sheetName val="Personnel"/>
      <sheetName val="сантехника"/>
      <sheetName val="Makine listesi"/>
      <sheetName val="Kur"/>
      <sheetName val="icmal"/>
      <sheetName val="GEP"/>
      <sheetName val="Smeta"/>
      <sheetName val="CR3 Cover"/>
      <sheetName val=" n finansal eğri"/>
      <sheetName val="кодификатор"/>
      <sheetName val="SIVA"/>
      <sheetName val="Cash in"/>
      <sheetName val="Mortgage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tiye Gerceklesmeleri"/>
      <sheetName val="Indirect Cmeta"/>
      <sheetName val="ENDIREK PERSONEL"/>
      <sheetName val="ENDIREK kABUL"/>
      <sheetName val="KABULLER"/>
      <sheetName val="INDIRECT COST"/>
      <sheetName val="OFFER SUMMARY (Euro)"/>
      <sheetName val="MH INTERFACE"/>
      <sheetName val="ELEKTRIK IHTIYACI"/>
      <sheetName val="Renarenda"/>
      <sheetName val="TREND"/>
      <sheetName val="Feuil1"/>
      <sheetName val="6,000"/>
      <sheetName val="Cover"/>
      <sheetName val="НВФ"/>
      <sheetName val="BQ"/>
      <sheetName val="BQ External"/>
      <sheetName val="TABLO-3"/>
      <sheetName val="Main Variables"/>
      <sheetName val="Detailed Result"/>
      <sheetName val="ICMAL a"/>
      <sheetName val="18.Veri Bankası ve Kabuller"/>
      <sheetName val="Graphical Data"/>
      <sheetName val="Share Price 2002"/>
      <sheetName val="External Connections"/>
      <sheetName val="Veriler"/>
      <sheetName val="mech-4"/>
      <sheetName val="Santiye_Gerceklesmeleri"/>
      <sheetName val="Indirect_Cmeta"/>
      <sheetName val="ENDIREK_PERSONEL"/>
      <sheetName val="ENDIREK_kABUL"/>
      <sheetName val="INDIRECT_COST"/>
      <sheetName val="OFFER_SUMMARY_(Euro)"/>
      <sheetName val="MH_INTERFACE"/>
      <sheetName val="ELEKTRIK_IHTIYACI"/>
      <sheetName val="Genel Tablo"/>
      <sheetName val="Income Statement"/>
      <sheetName val="Balance Sheet"/>
      <sheetName val="Допущения"/>
      <sheetName val="Personnel Costs"/>
      <sheetName val="Parametreler"/>
      <sheetName val="TESİSAT"/>
      <sheetName val="Döviz Kurları"/>
      <sheetName val="BUTCE KURLARI"/>
      <sheetName val="İŞ PROĞRAMI"/>
      <sheetName val="KAPAK"/>
      <sheetName val="COST-TZ"/>
      <sheetName val="anlz.ilk sayfa"/>
      <sheetName val="Sayf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COST (2)"/>
      <sheetName val="Finishing-General"/>
      <sheetName val="Summary"/>
      <sheetName val="ROOM BOOK"/>
      <sheetName val="COST-TZ"/>
      <sheetName val="Galleria"/>
      <sheetName val="Mall Coridors-WintGard"/>
      <sheetName val="walls"/>
      <sheetName val="car park"/>
      <sheetName val="SP INDIREK"/>
      <sheetName val="FFE"/>
      <sheetName val="int. Windows"/>
      <sheetName val="exterior steel U-Kolle"/>
      <sheetName val="interior steel U-Kolle"/>
      <sheetName val="mega- wooden"/>
      <sheetName val="sectional doors"/>
      <sheetName val="Feuil1"/>
      <sheetName val="Özet"/>
      <sheetName val="COST_TZ"/>
      <sheetName val="Finansal tamamlanma Eğrisi"/>
      <sheetName val="Data"/>
      <sheetName val="Katsayılar"/>
      <sheetName val="Cinema Calc RC Mezzanine"/>
      <sheetName val="DIRECT_COST_(2)"/>
      <sheetName val="ROOM_BOOK"/>
      <sheetName val="Mall_Coridors-WintGard"/>
      <sheetName val="car_park"/>
      <sheetName val="SP_INDIREK"/>
      <sheetName val="int__Windows"/>
      <sheetName val="exterior_steel_U-Kolle"/>
      <sheetName val="interior_steel_U-Kolle"/>
      <sheetName val="mega-_wooden"/>
      <sheetName val="sectional_doors"/>
      <sheetName val="Finansal_tamamlanma_Eğrisi"/>
      <sheetName val="3.5K_1-2-3"/>
      <sheetName val="NAME"/>
      <sheetName val="Data Entry"/>
      <sheetName val="Бюждет МОСФИЛЬМ стадияП (3)"/>
      <sheetName val="DIRECT_COST_(2)1"/>
      <sheetName val="ROOM_BOOK1"/>
      <sheetName val="Mall_Coridors-WintGard1"/>
      <sheetName val="car_park1"/>
      <sheetName val="SP_INDIREK1"/>
      <sheetName val="int__Windows1"/>
      <sheetName val="exterior_steel_U-Kolle1"/>
      <sheetName val="interior_steel_U-Kolle1"/>
      <sheetName val="mega-_wooden1"/>
      <sheetName val="sectional_doors1"/>
      <sheetName val="Finansal_tamamlanma_Eğrisi1"/>
      <sheetName val="Cinema_Calc_RC_Mezzanine"/>
      <sheetName val="3_5K_1-2-3"/>
      <sheetName val="payment list"/>
      <sheetName val="Data_Entry"/>
      <sheetName val="INDIRECT COST"/>
      <sheetName val="Income Statement"/>
      <sheetName val="ARGUS"/>
      <sheetName val="Yonetici Raporu"/>
      <sheetName val="Report3"/>
      <sheetName val="DIRECT_COST_(2)2"/>
      <sheetName val="ROOM_BOOK2"/>
      <sheetName val="Mall_Coridors-WintGard2"/>
      <sheetName val="car_park2"/>
      <sheetName val="SP_INDIREK2"/>
      <sheetName val="int__Windows2"/>
      <sheetName val="exterior_steel_U-Kolle2"/>
      <sheetName val="interior_steel_U-Kolle2"/>
      <sheetName val="mega-_wooden2"/>
      <sheetName val="sectional_doors2"/>
      <sheetName val="Finansal_tamamlanma_Eğrisi2"/>
      <sheetName val="Cinema_Calc_RC_Mezzanine1"/>
      <sheetName val="3_5K_1-2-31"/>
      <sheetName val="Data_Entry1"/>
      <sheetName val="Бюждет_МОСФИЛЬМ_стадияП_(3)"/>
      <sheetName val="YONETIM MASASI"/>
      <sheetName val="CABLIST"/>
      <sheetName val="payment_list"/>
      <sheetName val="sal"/>
      <sheetName val="Sheet1"/>
      <sheetName val=" N Finansal Eğri"/>
      <sheetName val="Personnel"/>
      <sheetName val="BOQ_TZ"/>
      <sheetName val="NDOCBT"/>
      <sheetName val="POZLAR"/>
      <sheetName val="Общий"/>
      <sheetName val="Выполненные (Общий)"/>
      <sheetName val="Проектирование"/>
      <sheetName val="Выполненные (Проектирование)"/>
      <sheetName val="Артистик"/>
      <sheetName val="Выполненные (Артистик)"/>
      <sheetName val="!Данные для протокола"/>
      <sheetName val="w't table"/>
      <sheetName val="CAM HESABI"/>
      <sheetName val="13.Veri Bankası"/>
      <sheetName val="PriceSummary"/>
      <sheetName val="senaryo1"/>
      <sheetName val="Mech. Summary"/>
      <sheetName val="directcosts"/>
      <sheetName val="YDK"/>
      <sheetName val="RC-BALTIKA Butce Formu"/>
      <sheetName val="Gerilim Düşümü"/>
      <sheetName val="AOP Summary-2"/>
      <sheetName val="Cover"/>
      <sheetName val="ЦZET"/>
      <sheetName val="ANALIZ"/>
      <sheetName val="ROSTOV AVM (INSAAT ISLER)"/>
      <sheetName val="ROSTOV AVM (PROJE ISLER)"/>
      <sheetName val="ROSTOV AVM (TOPRAK)"/>
      <sheetName val="Currency"/>
      <sheetName val="Ангара"/>
      <sheetName val="icmal  (2)"/>
      <sheetName val="бюджет на месяц"/>
      <sheetName val="PROJE TANIM"/>
      <sheetName val="XREF"/>
      <sheetName val="списки"/>
      <sheetName val="산근"/>
      <sheetName val="Table"/>
      <sheetName val="BS+PL 2007 USD"/>
      <sheetName val="C3"/>
      <sheetName val="parametreler"/>
      <sheetName val="Смет.Вед. мех. работ"/>
      <sheetName val="XLR_NoRangeSheet"/>
      <sheetName val="Segment"/>
      <sheetName val="PDS U-1400"/>
      <sheetName val="INPUT DATA"/>
      <sheetName val="1"/>
      <sheetName val="수입"/>
      <sheetName val="BLDG_DCI"/>
      <sheetName val="BLDG_MCI"/>
      <sheetName val="Kat Elin"/>
      <sheetName val="Gelir - Gider Bütçe"/>
      <sheetName val="Nakit Bütçe"/>
      <sheetName val="imalat_icmal"/>
      <sheetName val="mal_onay"/>
      <sheetName val="T1"/>
      <sheetName val="İlk Yapılacak"/>
      <sheetName val="Breakdown AR"/>
      <sheetName val="YK Nat. Gas (Off-site)"/>
      <sheetName val="FitOutConfCentre"/>
      <sheetName val="DIRECT_COST_(2)3"/>
      <sheetName val="ROOM_BOOK3"/>
      <sheetName val="Mall_Coridors-WintGard3"/>
      <sheetName val="car_park3"/>
      <sheetName val="SP_INDIREK3"/>
      <sheetName val="int__Windows3"/>
      <sheetName val="exterior_steel_U-Kolle3"/>
      <sheetName val="interior_steel_U-Kolle3"/>
      <sheetName val="mega-_wooden3"/>
      <sheetName val="sectional_doors3"/>
      <sheetName val="Finansal_tamamlanma_Eğrisi3"/>
      <sheetName val="Cinema_Calc_RC_Mezzanine2"/>
      <sheetName val="Data_Entry2"/>
      <sheetName val="3_5K_1-2-32"/>
      <sheetName val="Бюждет_МОСФИЛЬМ_стадияП_(3)1"/>
      <sheetName val="payment_list1"/>
      <sheetName val="INDIRECT_COST"/>
      <sheetName val="Income_Statement"/>
      <sheetName val="Yonetici_Raporu"/>
      <sheetName val="YONETIM_MASASI"/>
      <sheetName val="Mech__Summary"/>
      <sheetName val="CAM_HESABI"/>
      <sheetName val="_N_Finansal_Eğri"/>
      <sheetName val="Выполненные_(Общий)"/>
      <sheetName val="Выполненные_(Проектирование)"/>
      <sheetName val="Выполненные_(Артистик)"/>
      <sheetName val="!Данные_для_протокола"/>
      <sheetName val="PDS_U-1400"/>
      <sheetName val="INPUT_DATA"/>
      <sheetName val="w't_table"/>
      <sheetName val="13_Veri_Bankası"/>
      <sheetName val="PROJE_TANIM"/>
      <sheetName val="Analiz_Doğrama"/>
      <sheetName val="BAZA KATI"/>
      <sheetName val="Keşif İcmali"/>
      <sheetName val="Kapak"/>
      <sheetName val="Data Input"/>
      <sheetName val="Organizasyon"/>
      <sheetName val="TABLO-3"/>
      <sheetName val="Технические характеристики"/>
      <sheetName val="КП RD4, ОТДЕЛКА ПО RAL"/>
      <sheetName val="КП RD4, ОТДЕЛКА НЕРЖ. СТАЛЬЮ"/>
      <sheetName val="КП RD3, ОТДЕЛКА ПО RAL"/>
      <sheetName val="КП RD3, ОТДЕЛКА НЕРЖ. СТАЛЬ"/>
    </sheetNames>
    <sheetDataSet>
      <sheetData sheetId="0">
        <row r="1">
          <cell r="B1" t="str">
            <v>Description</v>
          </cell>
        </row>
      </sheetData>
      <sheetData sheetId="1">
        <row r="1">
          <cell r="B1" t="str">
            <v>Description</v>
          </cell>
        </row>
      </sheetData>
      <sheetData sheetId="2">
        <row r="1">
          <cell r="B1" t="str">
            <v>Description</v>
          </cell>
        </row>
      </sheetData>
      <sheetData sheetId="3">
        <row r="1">
          <cell r="B1" t="str">
            <v>Description</v>
          </cell>
        </row>
      </sheetData>
      <sheetData sheetId="4" refreshError="1">
        <row r="1">
          <cell r="B1" t="str">
            <v>Description</v>
          </cell>
        </row>
        <row r="2">
          <cell r="B2" t="str">
            <v>Казуров С., Котова С., Керосинский М., Шокин А., Магдыч Д.</v>
          </cell>
        </row>
        <row r="3">
          <cell r="B3" t="str">
            <v>DESIGN</v>
          </cell>
        </row>
        <row r="4">
          <cell r="B4" t="str">
            <v>Architects</v>
          </cell>
        </row>
        <row r="5">
          <cell r="B5" t="str">
            <v>Structural engineering</v>
          </cell>
        </row>
        <row r="6">
          <cell r="B6" t="str">
            <v>Installation engineering - HVAC/Sanitary</v>
          </cell>
        </row>
        <row r="7">
          <cell r="B7" t="str">
            <v>Installation engineering - Fire protection</v>
          </cell>
        </row>
        <row r="8">
          <cell r="B8" t="str">
            <v>Installation engineering - Electrical</v>
          </cell>
        </row>
        <row r="9">
          <cell r="B9" t="str">
            <v>Site Geological Survey</v>
          </cell>
        </row>
        <row r="10">
          <cell r="B10" t="str">
            <v>PPR, Ecological Waste projects, Temporary site lighting, and other projects</v>
          </cell>
        </row>
        <row r="11">
          <cell r="B11" t="str">
            <v>BASE BUILDING</v>
          </cell>
        </row>
        <row r="12">
          <cell r="B12" t="str">
            <v>Ground works, building foundation
(including insulation works)</v>
          </cell>
        </row>
        <row r="13">
          <cell r="B13">
            <v>6</v>
          </cell>
        </row>
        <row r="14">
          <cell r="B14" t="str">
            <v>Ground Works</v>
          </cell>
        </row>
        <row r="15">
          <cell r="B15">
            <v>8</v>
          </cell>
        </row>
        <row r="16">
          <cell r="B16" t="str">
            <v>Разработка грунта экскаватором без вывоза</v>
          </cell>
        </row>
        <row r="17">
          <cell r="B17">
            <v>10</v>
          </cell>
        </row>
        <row r="18">
          <cell r="B18" t="str">
            <v xml:space="preserve">Обратная засыпка пазух фундаментов привозным песком </v>
          </cell>
        </row>
        <row r="19">
          <cell r="B19" t="str">
            <v>Foundation works</v>
          </cell>
        </row>
        <row r="20">
          <cell r="B20">
            <v>13</v>
          </cell>
        </row>
        <row r="21">
          <cell r="B21">
            <v>14</v>
          </cell>
        </row>
        <row r="22">
          <cell r="B22">
            <v>13</v>
          </cell>
        </row>
        <row r="23">
          <cell r="B23">
            <v>14</v>
          </cell>
        </row>
        <row r="24">
          <cell r="B24" t="str">
            <v>Foundation works</v>
          </cell>
        </row>
        <row r="25">
          <cell r="B25" t="str">
            <v>Монолитные  ж/б столбчатые фундаменты</v>
          </cell>
        </row>
        <row r="26">
          <cell r="B26" t="str">
            <v>Бетон В 25, F 75</v>
          </cell>
        </row>
        <row r="27">
          <cell r="B27" t="str">
            <v>Монтаж и демонтаж опалубки</v>
          </cell>
        </row>
        <row r="28">
          <cell r="B28" t="str">
            <v>Арматура</v>
          </cell>
        </row>
        <row r="29">
          <cell r="B29" t="str">
            <v>Монолитные ж/б приямки лифтов и эскалаторов</v>
          </cell>
        </row>
        <row r="30">
          <cell r="B30" t="str">
            <v>Бетон В 25</v>
          </cell>
        </row>
        <row r="31">
          <cell r="B31" t="str">
            <v>Монтаж и демонтаж опалубки</v>
          </cell>
        </row>
        <row r="32">
          <cell r="B32" t="str">
            <v>Арматура</v>
          </cell>
        </row>
        <row r="33">
          <cell r="B33" t="str">
            <v>Арматура</v>
          </cell>
        </row>
        <row r="34">
          <cell r="B34" t="str">
            <v>Монолитные ж/б приямки лифтов и эскалаторов</v>
          </cell>
        </row>
        <row r="35">
          <cell r="B35" t="str">
            <v>Бетон В 25</v>
          </cell>
        </row>
        <row r="36">
          <cell r="B36" t="str">
            <v>Монтаж и демонтаж опалубки</v>
          </cell>
        </row>
        <row r="37">
          <cell r="B37" t="str">
            <v>Арматура</v>
          </cell>
        </row>
        <row r="38">
          <cell r="B38" t="str">
            <v>Арматура</v>
          </cell>
        </row>
        <row r="39">
          <cell r="B39" t="str">
            <v>Монолитные ж/б приямки лифтов и эскалаторов</v>
          </cell>
        </row>
        <row r="40">
          <cell r="B40" t="str">
            <v>Бетон В 25</v>
          </cell>
        </row>
        <row r="41">
          <cell r="B41" t="str">
            <v>Монтаж и демонтаж опалубки</v>
          </cell>
        </row>
        <row r="42">
          <cell r="B42" t="str">
            <v>Арматура</v>
          </cell>
        </row>
        <row r="43">
          <cell r="B43" t="str">
            <v>Арматура</v>
          </cell>
        </row>
        <row r="45">
          <cell r="B45" t="str">
            <v>Бетон В 25</v>
          </cell>
        </row>
        <row r="46">
          <cell r="B46" t="str">
            <v>Монтаж и демонтаж опалубки</v>
          </cell>
        </row>
        <row r="47">
          <cell r="B47" t="str">
            <v>Арматура</v>
          </cell>
        </row>
        <row r="48">
          <cell r="B48" t="str">
            <v>Монолитные  ж/б столбчатые фундаменты</v>
          </cell>
        </row>
        <row r="49">
          <cell r="B49" t="str">
            <v>Бетон В 25, F 75</v>
          </cell>
        </row>
        <row r="50">
          <cell r="B50" t="str">
            <v>Арматура</v>
          </cell>
        </row>
        <row r="51">
          <cell r="B51" t="str">
            <v>Монолитные  ж/б столбчатые фундаменты</v>
          </cell>
        </row>
        <row r="52">
          <cell r="B52" t="str">
            <v>Монолитные  ж/б столбчатые фундаменты</v>
          </cell>
        </row>
        <row r="53">
          <cell r="B53" t="str">
            <v>Бетон В 25, F 75</v>
          </cell>
        </row>
        <row r="54">
          <cell r="B54" t="str">
            <v>Арматура</v>
          </cell>
        </row>
        <row r="55">
          <cell r="B55" t="str">
            <v>Монолитные  ж/б столбчатые фундаменты</v>
          </cell>
        </row>
        <row r="56">
          <cell r="B56" t="str">
            <v>Монолитные  ж/б столбчатые фундаменты</v>
          </cell>
        </row>
        <row r="57">
          <cell r="B57" t="str">
            <v>Бетон В 25, F 75</v>
          </cell>
        </row>
        <row r="58">
          <cell r="B58" t="str">
            <v>Арматура</v>
          </cell>
        </row>
        <row r="59">
          <cell r="B59" t="str">
            <v>Монолитные  ж/б столбчатые фундаменты</v>
          </cell>
        </row>
        <row r="61">
          <cell r="B61" t="str">
            <v xml:space="preserve">Lean Concrete </v>
          </cell>
        </row>
        <row r="62">
          <cell r="B62" t="str">
            <v>Подготовка из бетона В 7,5 толщ. 100 мм под плиту пола и крыльца</v>
          </cell>
        </row>
        <row r="69">
          <cell r="B69" t="str">
            <v xml:space="preserve">Insulation Works </v>
          </cell>
        </row>
        <row r="70">
          <cell r="B70" t="str">
            <v>Обмазка фундаментов горячим битумом за 2 раза.</v>
          </cell>
        </row>
        <row r="71">
          <cell r="B71" t="str">
            <v>П/э плёнка толщ. 200 мкм  (Плита пола)</v>
          </cell>
        </row>
        <row r="72">
          <cell r="B72" t="str">
            <v>П/э плёнка толщ. 200 мкм  (Плита пола)</v>
          </cell>
        </row>
        <row r="73">
          <cell r="B73" t="str">
            <v>Теплоизоляция полов из пенополистирола ПСБ-С-35 толщ. 100мм, по периметру   (Плита пола)</v>
          </cell>
        </row>
        <row r="74">
          <cell r="B74" t="str">
            <v>П/э плёнка толщ. 200 мкм  (Плита пола)</v>
          </cell>
        </row>
        <row r="75">
          <cell r="B75" t="str">
            <v>П/э плёнка толщ. 200 мкм  (Плита пола)</v>
          </cell>
        </row>
        <row r="76">
          <cell r="B76" t="str">
            <v>П/э плёнка толщ. 200 мкм  (Плита пола)</v>
          </cell>
        </row>
        <row r="77">
          <cell r="B77" t="str">
            <v>Теплоизоляция полов из пенополистирола ПСБ-С-35 толщ. 100мм, по периметру   (Плита пола)</v>
          </cell>
        </row>
        <row r="78">
          <cell r="B78" t="str">
            <v>Гидропрокладки Waterstop (Приямки)</v>
          </cell>
        </row>
        <row r="79">
          <cell r="B79" t="str">
            <v xml:space="preserve">Теплоизоляция  наружных стен ниже поверхности земли из экструдированного пенополистирола толщ. 70мм </v>
          </cell>
        </row>
        <row r="80">
          <cell r="B80" t="str">
            <v>Underslab Utilities</v>
          </cell>
        </row>
        <row r="81">
          <cell r="B81" t="str">
            <v>Structure</v>
          </cell>
        </row>
        <row r="82">
          <cell r="B82" t="str">
            <v>Columns ground floor; retaining walls under slab</v>
          </cell>
        </row>
        <row r="83">
          <cell r="B83" t="str">
            <v>Монолитные ж\б колонны сеч. Diam. O 800 мм (нагрузка 0,5 t, 1,0 t, 1,3 тн)</v>
          </cell>
        </row>
        <row r="84">
          <cell r="B84" t="str">
            <v>Бетон В 35</v>
          </cell>
        </row>
        <row r="85">
          <cell r="B85" t="str">
            <v>Монтаж и демонтаж опалубки</v>
          </cell>
        </row>
        <row r="86">
          <cell r="B86" t="str">
            <v>Арматура</v>
          </cell>
        </row>
        <row r="87">
          <cell r="B87" t="str">
            <v>Монолитные ж/б  наружные стены в местах разгрузки ( с отм. 0.000 до + 4.700) толщ. 300 мм</v>
          </cell>
        </row>
        <row r="88">
          <cell r="B88" t="str">
            <v>Бетон В 25, F 100</v>
          </cell>
        </row>
        <row r="89">
          <cell r="B89" t="str">
            <v>Монтаж и демонтаж опалубки</v>
          </cell>
        </row>
        <row r="90">
          <cell r="B90" t="str">
            <v>Арматура</v>
          </cell>
        </row>
        <row r="91">
          <cell r="B91" t="str">
            <v>Монолитные ж/б  наружные стены в местах разгрузки ( с отм. 0.000 до + 4.700) толщ. 300 мм</v>
          </cell>
        </row>
        <row r="92">
          <cell r="B92" t="str">
            <v>Бетон В 25, F 100</v>
          </cell>
        </row>
        <row r="93">
          <cell r="B93" t="str">
            <v>Монтаж и демонтаж опалубки</v>
          </cell>
        </row>
        <row r="94">
          <cell r="B94" t="str">
            <v>Арматура</v>
          </cell>
        </row>
        <row r="95">
          <cell r="B95" t="str">
            <v>Монолитные ж/б  наружные стены в местах разгрузки ( с отм. 0.000 до + 4.700) толщ. 300 мм</v>
          </cell>
        </row>
        <row r="96">
          <cell r="B96" t="str">
            <v>Бетон В 25, F 100</v>
          </cell>
        </row>
        <row r="97">
          <cell r="B97" t="str">
            <v>Монтаж и демонтаж опалубки</v>
          </cell>
        </row>
        <row r="98">
          <cell r="B98" t="str">
            <v>Арматура</v>
          </cell>
        </row>
        <row r="99">
          <cell r="B99" t="str">
            <v>Concrete stairs</v>
          </cell>
        </row>
        <row r="100">
          <cell r="B100" t="str">
            <v>Монолитные ж\б лестницы</v>
          </cell>
        </row>
        <row r="101">
          <cell r="B101" t="str">
            <v>Бетон В 25</v>
          </cell>
        </row>
        <row r="102">
          <cell r="B102" t="str">
            <v>Монтаж и демонтаж опалубки</v>
          </cell>
        </row>
        <row r="103">
          <cell r="B103" t="str">
            <v>Арматура</v>
          </cell>
        </row>
        <row r="104">
          <cell r="B104" t="str">
            <v>Монолитные ж\б лестницы</v>
          </cell>
        </row>
        <row r="105">
          <cell r="B105" t="str">
            <v>Бетон В 25</v>
          </cell>
        </row>
        <row r="106">
          <cell r="B106" t="str">
            <v>Монтаж и демонтаж опалубки</v>
          </cell>
        </row>
        <row r="107">
          <cell r="B107" t="str">
            <v>Арматура</v>
          </cell>
        </row>
        <row r="108">
          <cell r="B108" t="str">
            <v>Монолитные ж\б лестницы</v>
          </cell>
        </row>
        <row r="109">
          <cell r="B109" t="str">
            <v>Бетон В 25</v>
          </cell>
        </row>
        <row r="110">
          <cell r="B110" t="str">
            <v>Монтаж и демонтаж опалубки</v>
          </cell>
        </row>
        <row r="111">
          <cell r="B111" t="str">
            <v>Арматура</v>
          </cell>
        </row>
        <row r="112">
          <cell r="B112" t="str">
            <v>Slab</v>
          </cell>
        </row>
        <row r="113">
          <cell r="B113" t="str">
            <v>Монолитное ж\б балочное перекрытие (нагрузка 0,5 тн)</v>
          </cell>
        </row>
        <row r="114">
          <cell r="B114" t="str">
            <v>Бетон В 30</v>
          </cell>
        </row>
        <row r="115">
          <cell r="B115" t="str">
            <v>Монтаж и демонтаж опалубки</v>
          </cell>
        </row>
        <row r="116">
          <cell r="B116" t="str">
            <v>Арматура</v>
          </cell>
        </row>
        <row r="117">
          <cell r="B117" t="str">
            <v>Монолитное ж\б балочное перекрытие (нагрузка 1 тн)</v>
          </cell>
        </row>
        <row r="118">
          <cell r="B118" t="str">
            <v>Бетон В 30</v>
          </cell>
        </row>
        <row r="119">
          <cell r="B119" t="str">
            <v>Монтаж и демонтаж опалубки</v>
          </cell>
        </row>
        <row r="120">
          <cell r="B120" t="str">
            <v>Арматура</v>
          </cell>
        </row>
        <row r="121">
          <cell r="B121" t="str">
            <v>Монолитное ж\б балочное перекрытие (нагрузка 1,3 тн)</v>
          </cell>
        </row>
        <row r="122">
          <cell r="B122" t="str">
            <v>Бетон В 30</v>
          </cell>
        </row>
        <row r="123">
          <cell r="B123" t="str">
            <v>Монтаж и демонтаж опалубки</v>
          </cell>
        </row>
        <row r="124">
          <cell r="B124" t="str">
            <v>Арматура</v>
          </cell>
        </row>
        <row r="125">
          <cell r="B125" t="str">
            <v>Монолитное ж\б балочное перекрытие (нагрузка 3 тн)</v>
          </cell>
        </row>
        <row r="126">
          <cell r="B126" t="str">
            <v>Бетон В 30</v>
          </cell>
        </row>
        <row r="127">
          <cell r="B127" t="str">
            <v>Монтаж и демонтаж опалубки</v>
          </cell>
        </row>
        <row r="128">
          <cell r="B128" t="str">
            <v>Арматура</v>
          </cell>
        </row>
        <row r="129">
          <cell r="B129" t="str">
            <v>Монолитное ж\б балочное перекрытие (нагрузка 3 тн)</v>
          </cell>
        </row>
        <row r="130">
          <cell r="B130" t="str">
            <v>Бетон В 30</v>
          </cell>
        </row>
        <row r="131">
          <cell r="B131" t="str">
            <v>Монтаж и демонтаж опалубки</v>
          </cell>
        </row>
        <row r="132">
          <cell r="B132" t="str">
            <v>Арматура</v>
          </cell>
        </row>
        <row r="133">
          <cell r="B133" t="str">
            <v>Монолитное ж\б балочное перекрытие (нагрузка 3 тн)</v>
          </cell>
        </row>
        <row r="134">
          <cell r="B134" t="str">
            <v>Бетон В 30</v>
          </cell>
        </row>
        <row r="135">
          <cell r="B135" t="str">
            <v>Монтаж и демонтаж опалубки</v>
          </cell>
        </row>
        <row r="136">
          <cell r="B136" t="str">
            <v>Арматура</v>
          </cell>
        </row>
        <row r="137">
          <cell r="B137" t="str">
            <v>Монолитное ж\б балочное перекрытие (нагрузка 3 тн)</v>
          </cell>
        </row>
        <row r="138">
          <cell r="B138" t="str">
            <v>Бетон В 30</v>
          </cell>
        </row>
        <row r="139">
          <cell r="B139" t="str">
            <v>Монтаж и демонтаж опалубки</v>
          </cell>
        </row>
        <row r="140">
          <cell r="B140" t="str">
            <v>Арматура</v>
          </cell>
        </row>
        <row r="141">
          <cell r="B141" t="str">
            <v>Монолитное ж\б балочное перекрытие (нагрузка 3 тн)</v>
          </cell>
        </row>
        <row r="142">
          <cell r="B142" t="str">
            <v>Бетон В 30</v>
          </cell>
        </row>
        <row r="143">
          <cell r="B143" t="str">
            <v>Монтаж и демонтаж опалубки</v>
          </cell>
        </row>
        <row r="144">
          <cell r="B144" t="str">
            <v>Арматура</v>
          </cell>
        </row>
        <row r="145">
          <cell r="B145" t="str">
            <v>Монолитное ж\б балочное перекрытие (нагрузка 3 тн)</v>
          </cell>
        </row>
        <row r="146">
          <cell r="B146" t="str">
            <v>Бетон В 30</v>
          </cell>
        </row>
        <row r="147">
          <cell r="B147" t="str">
            <v>Монтаж и демонтаж опалубки</v>
          </cell>
        </row>
        <row r="148">
          <cell r="B148" t="str">
            <v>Арматура</v>
          </cell>
        </row>
        <row r="149">
          <cell r="B149" t="str">
            <v>Монолитное ж\б балочное перекрытие (нагрузка 3 тн)</v>
          </cell>
        </row>
        <row r="150">
          <cell r="B150" t="str">
            <v>Бетон В 30</v>
          </cell>
        </row>
        <row r="151">
          <cell r="B151" t="str">
            <v>Монтаж и демонтаж опалубки</v>
          </cell>
        </row>
        <row r="152">
          <cell r="B152" t="str">
            <v>Арматура</v>
          </cell>
        </row>
        <row r="153">
          <cell r="B153" t="str">
            <v>Монолитное ж\б балочное перекрытие (нагрузка 3 тн)</v>
          </cell>
        </row>
        <row r="154">
          <cell r="B154" t="str">
            <v>Бетон В 30</v>
          </cell>
        </row>
        <row r="155">
          <cell r="B155" t="str">
            <v>Монтаж и демонтаж опалубки</v>
          </cell>
        </row>
        <row r="156">
          <cell r="B156" t="str">
            <v>Арматура</v>
          </cell>
        </row>
        <row r="160">
          <cell r="B160" t="str">
            <v>Монолитное ж\б перекрытие толщ. 200мм над лестничными клетками</v>
          </cell>
        </row>
        <row r="162">
          <cell r="B162" t="str">
            <v>Бетон В 25</v>
          </cell>
        </row>
        <row r="163">
          <cell r="B163" t="str">
            <v>Монтаж и демонтаж опалубки</v>
          </cell>
        </row>
        <row r="164">
          <cell r="B164" t="str">
            <v>Арматура</v>
          </cell>
        </row>
        <row r="165">
          <cell r="B165" t="str">
            <v>Монолитное ж\б перекрытие над коридорами толщ. 120мм</v>
          </cell>
        </row>
        <row r="166">
          <cell r="B166" t="str">
            <v>Бетон В 25</v>
          </cell>
        </row>
        <row r="167">
          <cell r="B167" t="str">
            <v>Профнастил оцинкованный Н 75-750-0,8</v>
          </cell>
        </row>
        <row r="168">
          <cell r="B168" t="str">
            <v>Опалубка боковая</v>
          </cell>
        </row>
        <row r="169">
          <cell r="B169" t="str">
            <v>Монолитное ж\б перекрытие над коридорами толщ. 120мм</v>
          </cell>
        </row>
        <row r="170">
          <cell r="B170" t="str">
            <v>Бетон В 25</v>
          </cell>
        </row>
        <row r="171">
          <cell r="B171" t="str">
            <v>Профнастил оцинкованный Н 75-750-0,8</v>
          </cell>
        </row>
        <row r="172">
          <cell r="B172" t="str">
            <v>Опалубка боковая</v>
          </cell>
        </row>
        <row r="173">
          <cell r="B173" t="str">
            <v>Монолитное ж\б перекрытие над коридорами толщ. 120мм</v>
          </cell>
        </row>
        <row r="174">
          <cell r="B174" t="str">
            <v>Бетон В 25</v>
          </cell>
        </row>
        <row r="175">
          <cell r="B175" t="str">
            <v>Профнастил оцинкованный Н 75-750-0,8</v>
          </cell>
        </row>
        <row r="176">
          <cell r="B176" t="str">
            <v>Опалубка боковая</v>
          </cell>
        </row>
        <row r="177">
          <cell r="B177" t="str">
            <v>Монолитное ж\б перекрытие над коридорами толщ. 120мм</v>
          </cell>
        </row>
        <row r="178">
          <cell r="B178" t="str">
            <v>Бетон В 25</v>
          </cell>
        </row>
        <row r="179">
          <cell r="B179" t="str">
            <v>Профнастил оцинкованный Н 75-750-0,8</v>
          </cell>
        </row>
        <row r="180">
          <cell r="B180" t="str">
            <v>Опалубка боковая</v>
          </cell>
        </row>
        <row r="181">
          <cell r="B181" t="str">
            <v>Монолитное ж\б перекрытие над коридорами толщ. 120мм</v>
          </cell>
        </row>
        <row r="182">
          <cell r="B182" t="str">
            <v>Бетон В 25</v>
          </cell>
        </row>
        <row r="183">
          <cell r="B183" t="str">
            <v>Опалубка боковая</v>
          </cell>
        </row>
        <row r="184">
          <cell r="B184" t="str">
            <v>Монолитное ж\б перекрытие над коридорами толщ. 120мм</v>
          </cell>
        </row>
        <row r="185">
          <cell r="B185" t="str">
            <v>Бетон В 25</v>
          </cell>
        </row>
        <row r="186">
          <cell r="B186" t="str">
            <v>Опалубка боковая</v>
          </cell>
        </row>
        <row r="190">
          <cell r="B190" t="str">
            <v>Монолитное ж\б перекрытие над коридорами толщ. 120мм</v>
          </cell>
        </row>
        <row r="191">
          <cell r="B191" t="str">
            <v>Монолитное ж\б перекрытие над коридорами толщ. 120мм</v>
          </cell>
        </row>
        <row r="192">
          <cell r="B192" t="str">
            <v>Бетон В 25</v>
          </cell>
        </row>
        <row r="193">
          <cell r="B193" t="str">
            <v>Профнастил оцинкованный Н 75-750-0,8</v>
          </cell>
        </row>
        <row r="194">
          <cell r="B194" t="str">
            <v>Опалубка боковая</v>
          </cell>
        </row>
        <row r="195">
          <cell r="B195" t="str">
            <v>Монолитное ж\б перекрытие над коридорами толщ. 120мм</v>
          </cell>
        </row>
        <row r="196">
          <cell r="B196" t="str">
            <v>Бетон В 25</v>
          </cell>
        </row>
        <row r="197">
          <cell r="B197" t="str">
            <v>Профнастил оцинкованный Н 75-750-0,8</v>
          </cell>
        </row>
        <row r="198">
          <cell r="B198" t="str">
            <v>Опалубка боковая</v>
          </cell>
        </row>
        <row r="199">
          <cell r="B199" t="str">
            <v>Монолитное ж\б перекрытие над коридорами толщ. 120мм</v>
          </cell>
        </row>
        <row r="200">
          <cell r="B200" t="str">
            <v>Бетон В 25</v>
          </cell>
        </row>
        <row r="201">
          <cell r="B201" t="str">
            <v>Профнастил оцинкованный Н 75-750-0,8</v>
          </cell>
        </row>
        <row r="202">
          <cell r="B202" t="str">
            <v>Опалубка боковая</v>
          </cell>
        </row>
        <row r="205">
          <cell r="B205" t="str">
            <v>Монолитное ж\б перекрытие над коридорами толщ. 120мм</v>
          </cell>
        </row>
        <row r="206">
          <cell r="B206" t="str">
            <v>Бетон В 25</v>
          </cell>
        </row>
        <row r="207">
          <cell r="B207" t="str">
            <v>Профнастил оцинкованный Н 75-750-0,8</v>
          </cell>
        </row>
        <row r="208">
          <cell r="B208" t="str">
            <v>Опалубка боковая</v>
          </cell>
        </row>
        <row r="209">
          <cell r="B209" t="str">
            <v>Монолитное ж\б перекрытие над коридорами толщ. 120мм</v>
          </cell>
        </row>
        <row r="210">
          <cell r="B210" t="str">
            <v>Монолитное ж\б перекрытие над коридорами толщ. 120мм</v>
          </cell>
        </row>
        <row r="211">
          <cell r="B211" t="str">
            <v>Бетон В 25</v>
          </cell>
        </row>
        <row r="212">
          <cell r="B212" t="str">
            <v>Профнастил оцинкованный Н 75-750-0,8</v>
          </cell>
        </row>
        <row r="213">
          <cell r="B213" t="str">
            <v>Опалубка боковая</v>
          </cell>
        </row>
        <row r="214">
          <cell r="B214" t="str">
            <v>Монолитное ж\б перекрытие над коридорами толщ. 120мм</v>
          </cell>
        </row>
        <row r="215">
          <cell r="B215" t="str">
            <v>Бетон В 25</v>
          </cell>
        </row>
        <row r="216">
          <cell r="B216" t="str">
            <v>Профнастил оцинкованный Н 75-750-0,8</v>
          </cell>
        </row>
        <row r="217">
          <cell r="B217" t="str">
            <v>Опалубка боковая</v>
          </cell>
        </row>
        <row r="218">
          <cell r="B218" t="str">
            <v>Монолитное ж\б перекрытие над коридорами толщ. 120мм</v>
          </cell>
        </row>
        <row r="219">
          <cell r="B219" t="str">
            <v>Бетон В 25</v>
          </cell>
        </row>
        <row r="220">
          <cell r="B220" t="str">
            <v>Профнастил оцинкованный Н 75-750-0,8</v>
          </cell>
        </row>
        <row r="221">
          <cell r="B221" t="str">
            <v>Опалубка боковая</v>
          </cell>
        </row>
        <row r="222">
          <cell r="B222" t="str">
            <v>Монолитное ж\б перекрытие над коридорами толщ. 120мм</v>
          </cell>
        </row>
        <row r="223">
          <cell r="B223" t="str">
            <v>Бетон В 25</v>
          </cell>
        </row>
        <row r="224">
          <cell r="B224" t="str">
            <v>Профнастил оцинкованный Н 75-750-0,8</v>
          </cell>
        </row>
        <row r="225">
          <cell r="B225" t="str">
            <v>Опалубка боковая</v>
          </cell>
        </row>
        <row r="226">
          <cell r="B226" t="str">
            <v>Деформационный шов в перекрытии</v>
          </cell>
        </row>
        <row r="227">
          <cell r="B227" t="str">
            <v>Columns 1st floor</v>
          </cell>
        </row>
        <row r="228">
          <cell r="B228" t="str">
            <v>Монолитные ж\б колонны сеч. 600х600мм 
(2 nd floor)</v>
          </cell>
        </row>
        <row r="229">
          <cell r="B229" t="str">
            <v>Бетон В 35</v>
          </cell>
        </row>
        <row r="230">
          <cell r="B230" t="str">
            <v>Монтаж и демонтаж опалубки</v>
          </cell>
        </row>
        <row r="231">
          <cell r="B231" t="str">
            <v>Арматура</v>
          </cell>
        </row>
        <row r="232">
          <cell r="B232" t="str">
            <v>Арматура</v>
          </cell>
        </row>
        <row r="233">
          <cell r="B233" t="str">
            <v>Монолитные ж\б колонны сеч. 600х600мм 
(2 nd floor)</v>
          </cell>
        </row>
        <row r="234">
          <cell r="B234" t="str">
            <v>Бетон В 35</v>
          </cell>
        </row>
        <row r="235">
          <cell r="B235" t="str">
            <v>Монтаж и демонтаж опалубки</v>
          </cell>
        </row>
        <row r="236">
          <cell r="B236" t="str">
            <v>Арматура</v>
          </cell>
        </row>
        <row r="237">
          <cell r="B237" t="str">
            <v>Roof structure</v>
          </cell>
        </row>
        <row r="238">
          <cell r="B238" t="str">
            <v xml:space="preserve">Изготовление и монтаж металлических конструкций покрытия из углеродистой стали (грунт и краска российского производства) </v>
          </cell>
        </row>
        <row r="239">
          <cell r="B239" t="str">
            <v>Facade</v>
          </cell>
        </row>
        <row r="241">
          <cell r="B241" t="str">
            <v>Walls
(including internal façade of IKEA, façade signs)</v>
          </cell>
        </row>
        <row r="242">
          <cell r="B242" t="str">
            <v>Cтеновые сэндвич-панели, "Stroypanel" толщ. 120 mm, наружный слой оцинкованная сталь 0,6 мм окрашенная PVC NSC S 4550, внутренний слой оцинкованная сталь 0,5 мм окрашенная PE RR20, синий IKEA цвет</v>
          </cell>
        </row>
        <row r="243">
          <cell r="B243" t="str">
            <v>Cтеновые сэндвич-панели, "Stroypanel" толщ. 120 mm, наружный слой оцинкованная сталь 0,6 мм окрашенная PVC NSC S 4550, внутренний слой оцинкованная сталь 0,5 мм окрашенная PE RR20, синий IKEA цвет</v>
          </cell>
        </row>
        <row r="244">
          <cell r="B244" t="str">
            <v>Under covering of the eaves soffit from the painted galvanized sheets</v>
          </cell>
        </row>
        <row r="245">
          <cell r="B245" t="str">
            <v>Полистовая сборка наружных стен:
система Rannila Casetti - Fasetti, желтый IKEA цвет, NSC S1070</v>
          </cell>
        </row>
        <row r="246">
          <cell r="B246" t="str">
            <v>Внутренние стены из газобетонных блоков толщ. 200 мм</v>
          </cell>
        </row>
        <row r="247">
          <cell r="B247" t="str">
            <v xml:space="preserve">Пароизоляция - п/э плёнка 200 мкм </v>
          </cell>
        </row>
        <row r="248">
          <cell r="B248" t="str">
            <v>Теплоизоляция "Venty Batts"  120 мм</v>
          </cell>
        </row>
        <row r="249">
          <cell r="B249" t="str">
            <v>Крышная установка</v>
          </cell>
        </row>
        <row r="250">
          <cell r="B250" t="str">
            <v>Поставка и монтаж цокольных трёхслойных ж/бетонных панелей, h: 850 мм</v>
          </cell>
        </row>
        <row r="256">
          <cell r="B256" t="str">
            <v>Curtain walls / windows
(including fire rated glazing on the internal façade of IKEA)</v>
          </cell>
        </row>
        <row r="257">
          <cell r="B257" t="str">
            <v>Поставка и монтаж противопожарных внутренних витражей:  алюминиевый профиль, двухкамерный стеклопакет, EI60 inside</v>
          </cell>
        </row>
        <row r="258">
          <cell r="B258" t="str">
            <v>Поставка и монтаж витражей: алюминиевый профиль, двухкамерный стеклопакет</v>
          </cell>
        </row>
        <row r="259">
          <cell r="B259" t="str">
            <v>Оконный блок: Aлюминиевой профиль, двухкамерный  стеклопакет</v>
          </cell>
        </row>
        <row r="262">
          <cell r="B262" t="str">
            <v>Curtain walls above roof level</v>
          </cell>
        </row>
        <row r="263">
          <cell r="B263" t="str">
            <v>Поставка и монтаж фонарей, алюминиевый профиль, двухкамерный  стеклопакет</v>
          </cell>
        </row>
        <row r="264">
          <cell r="B264" t="str">
            <v>Walls around entrances incl. fire rated glass</v>
          </cell>
        </row>
        <row r="265">
          <cell r="B265" t="str">
            <v>Поставка и монтаж противопожарних витражей:  алюминиевый профиль, двухкамерный стеклопакет, EI60 (автостоянка)</v>
          </cell>
        </row>
        <row r="267">
          <cell r="B267" t="str">
            <v>Sliding doors / external doors</v>
          </cell>
        </row>
        <row r="268">
          <cell r="B268" t="str">
            <v>Upper Level</v>
          </cell>
        </row>
        <row r="270">
          <cell r="B270"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1">
          <cell r="B271"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2">
          <cell r="B272"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3">
          <cell r="B273"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6">
          <cell r="B276" t="str">
            <v>Дверь стальная, двухстворчатая, глухая, утепленная, в комплекте с фурнитурой, анти-паник, разм. 2,40 x  2,40м</v>
          </cell>
        </row>
        <row r="277">
          <cell r="B277" t="str">
            <v>Дверь стальная, двухстворчатая, глухая, утепленная, в комплекте с фурнитурой, анти-паник, разм. 1,80 x  3,20м</v>
          </cell>
        </row>
        <row r="279">
          <cell r="B279" t="str">
            <v>Дверь стальная, двухстворчатая, глухая, утепленная, в комплекте с фурнитурой, анти-паник, разм. 1,80 x  2,10м</v>
          </cell>
        </row>
        <row r="281">
          <cell r="B281" t="str">
            <v>Дверь стальная, двухстворчатая, глухая, утепленная, в комплекте с фурнитурой, анти-паник, разм. 1,80 x  2,10м</v>
          </cell>
        </row>
        <row r="282">
          <cell r="B282" t="str">
            <v>Дверь стальная, двухстворчатая, глухая, утепленная, в комплекте с фурнитурой, анти-паник, разм. 2,10 x  2,40м</v>
          </cell>
        </row>
        <row r="283">
          <cell r="B283" t="str">
            <v>Дверь стальная, двухстворчатая, глухая, утепленная, в комплекте с фурнитурой, анти-паник, разм. 3,10 x  2,40м</v>
          </cell>
        </row>
        <row r="284">
          <cell r="B284" t="str">
            <v>Дверь стальная, одностворчатая, глухая, утепленная, в комплекте с фурнитурой, анти-паник, разм. 1,10 x  2,40м</v>
          </cell>
        </row>
        <row r="285">
          <cell r="B285" t="str">
            <v>Canopies</v>
          </cell>
        </row>
        <row r="286">
          <cell r="B286" t="str">
            <v>Козырьки входов</v>
          </cell>
        </row>
        <row r="287">
          <cell r="B287" t="str">
            <v>Козырьки над рампами</v>
          </cell>
        </row>
        <row r="288">
          <cell r="B288" t="str">
            <v>Roof</v>
          </cell>
        </row>
        <row r="289">
          <cell r="B289" t="str">
            <v>Roof decking incl. insulation, membrane etc.
(including roof walkway)</v>
          </cell>
        </row>
        <row r="290">
          <cell r="B290" t="str">
            <v>Main Roof  over Corrugated Sheet</v>
          </cell>
        </row>
        <row r="291">
          <cell r="B291" t="str">
            <v>Профнастил неокрашенный Н 114-600(750)-0,9</v>
          </cell>
        </row>
        <row r="292">
          <cell r="B292" t="str">
            <v>Профнастил окрашенный Н 114-600(750)-0,9</v>
          </cell>
        </row>
        <row r="293">
          <cell r="B293" t="str">
            <v>Теплоизоляция Руф Баттс В - 40мм, Руф Баттс Н - 
толщ. 120 мм</v>
          </cell>
        </row>
        <row r="294">
          <cell r="B294" t="str">
            <v>Теплоизоляция Руф Баттс В - 40мм, Руф Баттс Н - 
толщ. 120 мм</v>
          </cell>
        </row>
        <row r="295">
          <cell r="B295" t="str">
            <v>Горизонтальная Гидроизоляция - "Logicproof"</v>
          </cell>
        </row>
        <row r="296">
          <cell r="B296" t="str">
            <v>Облицовка парапета и стен в местах перепада высот оцинкованной кровельной сталью</v>
          </cell>
        </row>
        <row r="297">
          <cell r="B297" t="str">
            <v>Теплоизоляция парапетов Руф Баттс В толщ. 80мм</v>
          </cell>
        </row>
        <row r="298">
          <cell r="B298" t="str">
            <v>Roof Walkway</v>
          </cell>
        </row>
        <row r="300">
          <cell r="B300" t="str">
            <v xml:space="preserve">Roof for Staircases </v>
          </cell>
        </row>
        <row r="301">
          <cell r="B301" t="str">
            <v>Керамзитобетон по уклону толщ. 40-160 мм</v>
          </cell>
        </row>
        <row r="302">
          <cell r="B302" t="str">
            <v xml:space="preserve">Пароизоляция - п/э плёнка 200 мкм </v>
          </cell>
        </row>
        <row r="303">
          <cell r="B303" t="str">
            <v>Теплоизоляция Руф Баттс В - 40мм, Руф Баттс Н - 
толщ. 120 мм</v>
          </cell>
        </row>
        <row r="304">
          <cell r="B304" t="str">
            <v>Горизонтальная Гидроизоляция - "Logicproof"</v>
          </cell>
        </row>
        <row r="305">
          <cell r="B305" t="str">
            <v>Облицовка парапета оцинкованной кровельной сталью</v>
          </cell>
        </row>
        <row r="306">
          <cell r="B306" t="str">
            <v>Теплоизоляция парапетов Руф Баттс В толщ. 40мм</v>
          </cell>
        </row>
        <row r="307">
          <cell r="B307" t="str">
            <v>Skylights</v>
          </cell>
        </row>
        <row r="309">
          <cell r="B309" t="str">
            <v>Поставка и монтаж фонарей, алюминиевый профиль, двухкамерный  стеклопакет, continuous skylight above the roof</v>
          </cell>
        </row>
        <row r="310">
          <cell r="B310" t="str">
            <v>Self-Bearing Continuous Rooflights 4mx92m (Non-Openable)</v>
          </cell>
        </row>
        <row r="311">
          <cell r="B311" t="str">
            <v>Self-Bearing Continuous Rooflights 4mx85m (Non-Openable)</v>
          </cell>
        </row>
        <row r="312">
          <cell r="B312" t="str">
            <v>Self-Bearing Continuous Rooflights 4mx170m (Non-Openable)</v>
          </cell>
        </row>
        <row r="313">
          <cell r="B313" t="str">
            <v>Self-Bearing Continuous Rooflights 4mx4m (Non-Openable)</v>
          </cell>
        </row>
        <row r="315">
          <cell r="B315" t="str">
            <v>Smoke hatches</v>
          </cell>
        </row>
        <row r="316">
          <cell r="B316" t="str">
            <v>Smoke exhaust vents, 1,2х2,4 m, dome-double skin, both layers-opal polycarbonate with PVC-aluminium frame
Electric motorfor smoke &amp; heat ventilation:
Hinges are at the short side,
Opening angle approx. 35
Free opening area is approx. 3,6 m2</v>
          </cell>
        </row>
        <row r="325">
          <cell r="B325" t="str">
            <v>Masonry works</v>
          </cell>
        </row>
        <row r="327">
          <cell r="B327" t="str">
            <v>Masonry works</v>
          </cell>
        </row>
        <row r="328">
          <cell r="B328" t="str">
            <v>Монолитные ж\б балки(под газобетонные стены) 300х700мм</v>
          </cell>
        </row>
        <row r="329">
          <cell r="B329" t="str">
            <v>Бетон В 25</v>
          </cell>
        </row>
        <row r="330">
          <cell r="B330" t="str">
            <v>Монтаж и демонтаж опалубки</v>
          </cell>
        </row>
        <row r="331">
          <cell r="B331" t="str">
            <v>Арматура</v>
          </cell>
        </row>
        <row r="332">
          <cell r="B332" t="str">
            <v>Внутренние стены из кирпичных (fairface brick wall)  блоков толщ. 250 мм (500 мм выше отметки кровли) h:11,00 м</v>
          </cell>
        </row>
        <row r="333">
          <cell r="B333" t="str">
            <v xml:space="preserve">Внутренние стены из кирпичных (fairface brick wall)  блоков толщ. 120 мм </v>
          </cell>
        </row>
        <row r="336">
          <cell r="B336" t="str">
            <v>Внутренние стены из газобетонных блоков толщ. 200 мм</v>
          </cell>
        </row>
        <row r="337">
          <cell r="B337" t="str">
            <v>Внутренние стены из газобетонных блоков толщ. 100 мм</v>
          </cell>
        </row>
        <row r="341">
          <cell r="B341" t="str">
            <v>Внутренние стены из газобетонных блоков толщ. 200 мм</v>
          </cell>
        </row>
        <row r="342">
          <cell r="B342" t="str">
            <v>Внутренние стены из газобетонных блоков толщ. 100 мм</v>
          </cell>
        </row>
        <row r="343">
          <cell r="B343" t="str">
            <v>Interior Guypsumboard partitions</v>
          </cell>
        </row>
        <row r="344">
          <cell r="B344" t="str">
            <v>Гипсокартонные перегородки по металлокаркасу с заполнением  толщиной 50 мм (2 слоя гипсокартона с каждой стороны)</v>
          </cell>
        </row>
        <row r="345">
          <cell r="B345" t="str">
            <v>Гипсокартонные перегородки по металлокаркасу с заполнением  толщиной 50 мм (2 слоя гипсокартона с каждой стороны)</v>
          </cell>
        </row>
        <row r="346">
          <cell r="B346" t="str">
            <v>Ice Rink</v>
          </cell>
        </row>
        <row r="347">
          <cell r="B347" t="str">
            <v>Ice Rink</v>
          </cell>
        </row>
        <row r="348">
          <cell r="B348" t="str">
            <v>Устройство плиты охлаждения в зоне катка, включает: теплоизоляцию, слои гидроизоляции, слой бетона с арматурой для крепления труб</v>
          </cell>
        </row>
        <row r="349">
          <cell r="B349" t="str">
            <v xml:space="preserve">Ограждение АЙС РИНКА: стойки и поручень - нержавеющая сталь, остеклённые </v>
          </cell>
        </row>
        <row r="350">
          <cell r="B350" t="str">
            <v>Облицовка стен мозаичной плиткой, (в входе главного санузлах)</v>
          </cell>
        </row>
        <row r="351">
          <cell r="B351" t="str">
            <v>Benches</v>
          </cell>
        </row>
        <row r="352">
          <cell r="B352" t="str">
            <v>Ice Rink Equipment</v>
          </cell>
        </row>
        <row r="353">
          <cell r="B353" t="str">
            <v>SUPPLEMENTARY BUILDING WORKS</v>
          </cell>
        </row>
        <row r="354">
          <cell r="B354" t="str">
            <v>Metal works
(including façade supporting steel structure, interior steel doors, steel stair balustrades, internal fire rated gates)</v>
          </cell>
        </row>
        <row r="355">
          <cell r="B355" t="str">
            <v>Supplementary Steel Works</v>
          </cell>
        </row>
        <row r="357">
          <cell r="B357" t="str">
            <v xml:space="preserve">Изготовление и монтаж металлических конструкций покрытия из низколегированной стали (грунт и краска российского производства) </v>
          </cell>
        </row>
        <row r="379">
          <cell r="B379" t="str">
            <v>Balustrades</v>
          </cell>
        </row>
        <row r="380">
          <cell r="B380" t="str">
            <v>Ограждение лестницы из нержавеющей стали</v>
          </cell>
        </row>
        <row r="381">
          <cell r="B381" t="str">
            <v>Перила лестницы из нержавеющей стали</v>
          </cell>
        </row>
        <row r="382">
          <cell r="B382" t="str">
            <v>Ограждение крыльца  из окрашенной трубы</v>
          </cell>
        </row>
        <row r="383">
          <cell r="B383" t="str">
            <v xml:space="preserve">Ограждение главной лестницы из нержавеющей стали , остекленные </v>
          </cell>
        </row>
        <row r="384">
          <cell r="B384" t="str">
            <v>Ограждение лестницы  из окрашенной трубы</v>
          </cell>
        </row>
        <row r="385">
          <cell r="B385" t="str">
            <v>Перила лестницы  из окрашенной трубы</v>
          </cell>
        </row>
        <row r="386">
          <cell r="B386" t="str">
            <v xml:space="preserve">Ограждение атриума: стойки и поручень - нержавеющая сталь, остекленные </v>
          </cell>
        </row>
        <row r="387">
          <cell r="B387" t="str">
            <v>Fire Rated Gates</v>
          </cell>
        </row>
        <row r="388">
          <cell r="B388" t="str">
            <v>Внутренние сдвижные, противопожарные ворота (Forklift Charging Room) 3000x3500 mm</v>
          </cell>
        </row>
        <row r="389">
          <cell r="B389" t="str">
            <v>Fire Shutter сдвижные, 3000x3500 mm</v>
          </cell>
        </row>
        <row r="394">
          <cell r="B394" t="str">
            <v>Внутренние сдвижные, противопожарные ворота (Forklift Charging Room) 3000x3500 mm</v>
          </cell>
        </row>
        <row r="402">
          <cell r="B402" t="str">
            <v>Carpentry
(including wooden doors and WC cubicles)</v>
          </cell>
        </row>
        <row r="403">
          <cell r="B403" t="str">
            <v>"LTT" перегородки в санузлах</v>
          </cell>
        </row>
        <row r="404">
          <cell r="B404" t="str">
            <v>Flooring</v>
          </cell>
        </row>
        <row r="405">
          <cell r="B405" t="str">
            <v>Стяжка из цементно-песчаного раствора толщ. 50мм</v>
          </cell>
        </row>
        <row r="406">
          <cell r="B406" t="str">
            <v>Watertight acrylic concrete type "Acrydur", ( кухня)</v>
          </cell>
        </row>
        <row r="408">
          <cell r="B408" t="str">
            <v>Самовыравнивающийся слой</v>
          </cell>
        </row>
        <row r="409">
          <cell r="B409" t="str">
            <v>Облицовка пола ПВХ плиткой "Tarkett special 788 light grey", в офисе</v>
          </cell>
        </row>
        <row r="410">
          <cell r="B410" t="str">
            <v>Облицовка пола PVC anti-static grounding bar,
(серверная комната)</v>
          </cell>
        </row>
        <row r="411">
          <cell r="B411" t="str">
            <v>Облицовка пола плиткой "Terrazzo", 40х40 см, "Field Colour" (including mortar)</v>
          </cell>
        </row>
        <row r="412">
          <cell r="B412" t="str">
            <v>Облицовка пола керамической плиткой "Marazzi 200x200 mm"</v>
          </cell>
        </row>
        <row r="413">
          <cell r="B413" t="str">
            <v>Облицовка пола керамической плиткой "Marazzi 200x200 mm"</v>
          </cell>
        </row>
        <row r="414">
          <cell r="B414" t="str">
            <v>Гидроизоляция из 2х слоев гидроизола в мокрых помещениях, в санузлах</v>
          </cell>
        </row>
        <row r="415">
          <cell r="B415" t="str">
            <v>Облицовка пола эпоксидной краской, в технических помешениях и коридоре</v>
          </cell>
        </row>
        <row r="416">
          <cell r="B416" t="str">
            <v>Облицовка пола "Recessed and drained steel grid"</v>
          </cell>
        </row>
        <row r="417">
          <cell r="B417" t="str">
            <v>Облицовка пола "Recessed and drained steel grid"</v>
          </cell>
        </row>
        <row r="425">
          <cell r="B425" t="str">
            <v>Алюминиевый профиль для стыков полов</v>
          </cell>
        </row>
        <row r="426">
          <cell r="B426" t="str">
            <v xml:space="preserve">Шлифовка и упрочнение верхнего слоя Mastertop  (5 кг/м2), покрытие Mastercure </v>
          </cell>
        </row>
        <row r="427">
          <cell r="B427" t="str">
            <v>Стяжка из цементно-песчаного раствора толщ. 50мм</v>
          </cell>
        </row>
        <row r="429">
          <cell r="B429" t="str">
            <v>Самовыравнивающийся слой</v>
          </cell>
        </row>
        <row r="430">
          <cell r="B430" t="str">
            <v>Wall coverings incl. laminated panels
(including office glazzed partitions)</v>
          </cell>
        </row>
        <row r="431">
          <cell r="B431" t="str">
            <v>"Fabric Awning" in IKEA grey</v>
          </cell>
        </row>
        <row r="432">
          <cell r="B432" t="str">
            <v>Модульная система перегородок, в офисе, h: 1,8 м</v>
          </cell>
        </row>
        <row r="433">
          <cell r="B433" t="str">
            <v>Модульная система перегородок, в ресторане, h: 1,0 м</v>
          </cell>
        </row>
        <row r="434">
          <cell r="B434" t="str">
            <v>Модульная система перегородок, (tempered laminated safety glass) в playroom for the children, h: 1,8 м</v>
          </cell>
        </row>
        <row r="435">
          <cell r="B435" t="str">
            <v>Модульная система перегородок, (bullet proof glazing) в cashiers office, h: 1,0 м</v>
          </cell>
        </row>
        <row r="436">
          <cell r="B436" t="str">
            <v>Обшивка металлом по металлокаркасу над "laminate panels"</v>
          </cell>
        </row>
        <row r="437">
          <cell r="B437" t="str">
            <v>Поручень на стенах коридора из нержавеющей стали</v>
          </cell>
        </row>
        <row r="438">
          <cell r="B438" t="str">
            <v xml:space="preserve">Теплоизоляция "Фасад Баттс" толщ. 110 мм </v>
          </cell>
        </row>
        <row r="439">
          <cell r="B439" t="str">
            <v>Штукатурка</v>
          </cell>
        </row>
        <row r="440">
          <cell r="B440" t="str">
            <v>Облицовка стен керамической плиткой "Marazzi 150x150 mm",на кухне, h:2,5 m</v>
          </cell>
        </row>
        <row r="441">
          <cell r="B441" t="str">
            <v>Облицовка стен керамической плиткой "Marazzi 100x100 mm",в туалетах, h:2,1m</v>
          </cell>
        </row>
        <row r="442">
          <cell r="B442" t="str">
            <v>Облицовка колонн гранитом, длинной 0,30 м</v>
          </cell>
        </row>
        <row r="443">
          <cell r="B443" t="str">
            <v>Облицовка стен мозаичной плиткой, (в входе главного санузлах)</v>
          </cell>
        </row>
        <row r="444">
          <cell r="B444" t="str">
            <v>Wintergarden header, prefaricated laminate panels</v>
          </cell>
        </row>
        <row r="445">
          <cell r="B445" t="str">
            <v>Gypsum boards above shopfronts</v>
          </cell>
        </row>
        <row r="446">
          <cell r="B446" t="str">
            <v>Neutral header, prefaricated laminate panels</v>
          </cell>
        </row>
        <row r="447">
          <cell r="B447" t="str">
            <v>Stainless steel corner profile, 1,5 m height, (кухня)</v>
          </cell>
        </row>
        <row r="448">
          <cell r="B448" t="str">
            <v>Kitchen bumper production, 200 mm up from floor, (кухня)</v>
          </cell>
        </row>
        <row r="450">
          <cell r="B450" t="str">
            <v>Оконный блок: Aлюминиевый профиль, однокамерный  стеклопакет (офис), автостоянка</v>
          </cell>
        </row>
        <row r="452">
          <cell r="B452" t="str">
            <v>Штукатурка</v>
          </cell>
        </row>
        <row r="453">
          <cell r="B453" t="str">
            <v>Облицовка стен керамической плиткой "Marazzi 100x100 mm",в туалетах, h:2,1m</v>
          </cell>
        </row>
        <row r="454">
          <cell r="B454" t="str">
            <v>Ceilings
(including insulation, plaster and painting of the carpark ceiling)</v>
          </cell>
        </row>
        <row r="455">
          <cell r="B455" t="str">
            <v>Теплоизоляция "Plaster butts" толщ. 120</v>
          </cell>
        </row>
        <row r="456">
          <cell r="B456" t="str">
            <v>Подвесные потолки "Ecophone Akutex T", 60x120 mm, white acoustic panels, подвесная система Т24 Албес</v>
          </cell>
        </row>
        <row r="457">
          <cell r="B457" t="str">
            <v>Подвесные потолки "Ecophone Hygenic", 60x60 mm, white acoustic panels, подвесная система Т24 Албес</v>
          </cell>
        </row>
        <row r="461">
          <cell r="B461" t="str">
            <v>Подвесной гипсокартонный потолок</v>
          </cell>
        </row>
        <row r="462">
          <cell r="B462" t="str">
            <v>Подготовка гипсокартонных  поверхностей под окраску</v>
          </cell>
        </row>
        <row r="463">
          <cell r="B463" t="str">
            <v>Затирка ж/бетонных потолков цементно-песчаным раствором</v>
          </cell>
        </row>
        <row r="464">
          <cell r="B464" t="str">
            <v>Покраска латекской краской за 2 раза</v>
          </cell>
        </row>
        <row r="465">
          <cell r="B465" t="str">
            <v>Подвесной потолок "2х2 м open ceiling grid (3м AFF)" (вход)</v>
          </cell>
        </row>
        <row r="467">
          <cell r="B467" t="str">
            <v>Подвесные потолки "Metal panel ceiling at vestibule"</v>
          </cell>
        </row>
        <row r="469">
          <cell r="B469" t="str">
            <v>Подвесной  потолок Armstrong</v>
          </cell>
        </row>
        <row r="470">
          <cell r="B470" t="str">
            <v>Painting</v>
          </cell>
        </row>
        <row r="471">
          <cell r="B471" t="str">
            <v>Подготовка газобетонных поверхностей под окраску</v>
          </cell>
        </row>
        <row r="472">
          <cell r="B472" t="str">
            <v>Подготовка оштукатуренных поверхностей под окраску</v>
          </cell>
        </row>
        <row r="473">
          <cell r="B473" t="str">
            <v>Поклейка стеклообоев в офисе</v>
          </cell>
        </row>
        <row r="474">
          <cell r="B474" t="str">
            <v>Затирка ж/бетонных стен цементно-песчаным раствором</v>
          </cell>
        </row>
        <row r="475">
          <cell r="B475" t="str">
            <v>Подготовка гипсокартонных поверхностей под окраску</v>
          </cell>
        </row>
        <row r="476">
          <cell r="B476" t="str">
            <v>Покраска стен латекской краской за 2 раза</v>
          </cell>
        </row>
        <row r="478">
          <cell r="B478" t="str">
            <v>Подготовка оштукатуренных поверхностей под окраску</v>
          </cell>
        </row>
        <row r="479">
          <cell r="B479" t="str">
            <v>Затирка ж/бетонных стен цементно-песчаным раствором</v>
          </cell>
        </row>
        <row r="480">
          <cell r="B480" t="str">
            <v>Подготовка гипсокартонных поверхностей под окраску</v>
          </cell>
        </row>
        <row r="481">
          <cell r="B481" t="str">
            <v>Покраска стен латекской краской за 2 раза</v>
          </cell>
        </row>
        <row r="482">
          <cell r="B482" t="str">
            <v>Misc. equipment</v>
          </cell>
        </row>
        <row r="483">
          <cell r="B483" t="str">
            <v>Garbage Compaction Machine- P215-3/30 m3, Presso</v>
          </cell>
        </row>
        <row r="484">
          <cell r="B484" t="str">
            <v>Garbage Bio Compactors, P24, Presso</v>
          </cell>
        </row>
        <row r="485">
          <cell r="B485" t="str">
            <v>Bailing Presses</v>
          </cell>
        </row>
        <row r="486">
          <cell r="B486" t="str">
            <v>Dock levellers / loading doors</v>
          </cell>
        </row>
        <row r="487">
          <cell r="B487" t="str">
            <v>Гидравлический доклевеллер с поворотным козырьком HS 2021  производства «STERTIL» (Голландия), цвет - RAL 5020. 
Технические и эксплуатационные параметры: 
- поворотный козырек - 350 мм;
- грузоподъемность - 10 000 кг;
- длина – 3000 мм;
- ширина - 2250 м</v>
          </cell>
        </row>
        <row r="488">
          <cell r="B488" t="str">
            <v xml:space="preserve">Докшелтер занавесочный с гибким каркасом WE574 «STERTIL» (Голландия). Исполнение: рама выполнена из оцинкованных стальных профилей. Занавеси из пружинящего полиэстра, RAL9011. </v>
          </cell>
        </row>
        <row r="489">
          <cell r="B489" t="str">
            <v>Резиновые упорные бамперы R45-25-10 (компл.)</v>
          </cell>
        </row>
        <row r="490">
          <cell r="B490" t="str">
            <v>Секционные ворота SPU40 3000х4500 мм, высота секций 750 мм, утепленные –  42 мм, направляющие для высокого подъема – тип Н, цвет снаружи RAL 9002, изнутри RAL 9002. Электропривод фланцевый WA400/A445 с цепью для аварийного ручного подъема</v>
          </cell>
        </row>
        <row r="491">
          <cell r="B491" t="str">
            <v>Furniture &amp; Decorative Elements</v>
          </cell>
        </row>
        <row r="492">
          <cell r="B492" t="str">
            <v>Pots for trees, diameter 600 mm, stainless steel</v>
          </cell>
        </row>
        <row r="493">
          <cell r="B493" t="str">
            <v>Pots for plants ,diameter 400 mm, stainless steel</v>
          </cell>
        </row>
        <row r="494">
          <cell r="B494" t="str">
            <v>Trees ,Ficus Benjamina height aprox. 3 meter</v>
          </cell>
        </row>
        <row r="495">
          <cell r="B495" t="str">
            <v>Plants</v>
          </cell>
        </row>
        <row r="496">
          <cell r="B496" t="str">
            <v>Benches, wood 3 meter long</v>
          </cell>
        </row>
        <row r="497">
          <cell r="B497" t="str">
            <v>Armchairs, wood, size 0,7x0,7 meter</v>
          </cell>
        </row>
        <row r="498">
          <cell r="B498" t="str">
            <v>Tables food court, stainless steel area 1 sqm.</v>
          </cell>
        </row>
        <row r="499">
          <cell r="B499" t="str">
            <v xml:space="preserve">Umbrellas </v>
          </cell>
        </row>
        <row r="500">
          <cell r="B500" t="str">
            <v>Chairs food court, stainless steel</v>
          </cell>
        </row>
        <row r="501">
          <cell r="B501" t="str">
            <v xml:space="preserve">Retail Kiosks </v>
          </cell>
        </row>
        <row r="502">
          <cell r="B502" t="str">
            <v>Transport trolleys with child seat  and lockers stop construction mounted to the floor (20 trolley , 6 stop)</v>
          </cell>
        </row>
        <row r="503">
          <cell r="B503" t="str">
            <v>Trashcans, stainless steel diametr 400 mm.</v>
          </cell>
        </row>
        <row r="504">
          <cell r="B504" t="str">
            <v>Traschans food court, stainless steel 0,5x0,5 mx height 1,3 meters</v>
          </cell>
        </row>
        <row r="505">
          <cell r="B505" t="str">
            <v>Temporary Bollards</v>
          </cell>
        </row>
        <row r="506">
          <cell r="B506" t="str">
            <v>Signs internal including construction for wall and ceiling mounting</v>
          </cell>
        </row>
        <row r="507">
          <cell r="B507" t="str">
            <v>Mall Directories mounted to the floor</v>
          </cell>
        </row>
        <row r="508">
          <cell r="B508" t="str">
            <v>Containers on wheel with lid from Company Presor type 1831 or similar</v>
          </cell>
        </row>
        <row r="509">
          <cell r="B509" t="str">
            <v>Parking lot designaters with 3 sides  mounted to rh lightning pole</v>
          </cell>
        </row>
        <row r="512">
          <cell r="B512" t="str">
            <v>Temporary trafffic barriers</v>
          </cell>
        </row>
        <row r="513">
          <cell r="B513" t="str">
            <v>Temporary trafffic barriers</v>
          </cell>
        </row>
        <row r="514">
          <cell r="B514" t="str">
            <v>Temporary trafffic barriers</v>
          </cell>
        </row>
        <row r="515">
          <cell r="B515" t="str">
            <v>Movable speed bumps</v>
          </cell>
        </row>
        <row r="516">
          <cell r="B516" t="str">
            <v>Ashcans</v>
          </cell>
        </row>
        <row r="517">
          <cell r="B517" t="str">
            <v xml:space="preserve">Coloured soft floor for children </v>
          </cell>
        </row>
        <row r="518">
          <cell r="B518" t="str">
            <v>Toy for children area</v>
          </cell>
        </row>
        <row r="519">
          <cell r="B519" t="str">
            <v xml:space="preserve">Cleaning machine from Company Alto </v>
          </cell>
        </row>
        <row r="520">
          <cell r="B520" t="str">
            <v xml:space="preserve">Staff wardrobes lockers and benches from company Promet </v>
          </cell>
        </row>
        <row r="521">
          <cell r="B521" t="str">
            <v>Staff wardrobes benches</v>
          </cell>
        </row>
        <row r="522">
          <cell r="B522" t="str">
            <v xml:space="preserve">Furnishing for Coat Check rooms for company </v>
          </cell>
        </row>
        <row r="533">
          <cell r="B533" t="str">
            <v>Carpentry
(including wooden doors and WC cubicles)</v>
          </cell>
        </row>
        <row r="535">
          <cell r="B535" t="str">
            <v>HVAC-SYSTEM</v>
          </cell>
        </row>
        <row r="536">
          <cell r="B536" t="str">
            <v>Heating</v>
          </cell>
        </row>
        <row r="537">
          <cell r="B537" t="str">
            <v>Heating</v>
          </cell>
        </row>
        <row r="538">
          <cell r="B538" t="str">
            <v>Ventilation+ Air-conditioning</v>
          </cell>
        </row>
        <row r="539">
          <cell r="B539" t="str">
            <v>Ventilation+ Air-conditioning</v>
          </cell>
        </row>
        <row r="540">
          <cell r="B540" t="str">
            <v>SANITARY</v>
          </cell>
        </row>
        <row r="541">
          <cell r="B541" t="str">
            <v>Domestic sanitary
(including roof drainage)</v>
          </cell>
        </row>
        <row r="542">
          <cell r="B542" t="str">
            <v>Domestic sanitary ( ROOF DRAIN INCLUDED )</v>
          </cell>
        </row>
        <row r="543">
          <cell r="B543" t="str">
            <v>FIRE PROTECTION</v>
          </cell>
        </row>
        <row r="544">
          <cell r="B544" t="str">
            <v>Sprinkler</v>
          </cell>
        </row>
        <row r="545">
          <cell r="B545" t="str">
            <v>Sprinkler</v>
          </cell>
        </row>
        <row r="546">
          <cell r="B546" t="str">
            <v>Hydrants</v>
          </cell>
        </row>
        <row r="547">
          <cell r="B547" t="str">
            <v>Hydrants</v>
          </cell>
        </row>
        <row r="548">
          <cell r="B548" t="str">
            <v>Fire alarm system</v>
          </cell>
        </row>
        <row r="549">
          <cell r="B549" t="str">
            <v>Fire alarm system</v>
          </cell>
        </row>
        <row r="550">
          <cell r="B550" t="str">
            <v>Smoke exhaust system</v>
          </cell>
        </row>
        <row r="551">
          <cell r="B551" t="str">
            <v>Smoke exhaust system</v>
          </cell>
        </row>
        <row r="552">
          <cell r="B552" t="str">
            <v>Sprinkler works for underneath parking area including garage fire alarm</v>
          </cell>
        </row>
        <row r="553">
          <cell r="B553" t="str">
            <v>Sprinkler works for underneath parking area including garage fire alarm</v>
          </cell>
        </row>
        <row r="554">
          <cell r="B554" t="str">
            <v>Second layer sprinkler including fire alarm</v>
          </cell>
        </row>
        <row r="555">
          <cell r="B555" t="str">
            <v>Second layer sprinkler including fire alarm</v>
          </cell>
        </row>
        <row r="556">
          <cell r="B556" t="str">
            <v>ELECTRICAL</v>
          </cell>
        </row>
        <row r="558">
          <cell r="B558" t="str">
            <v>High voltage</v>
          </cell>
        </row>
        <row r="559">
          <cell r="B559" t="str">
            <v>High voltage</v>
          </cell>
        </row>
        <row r="560">
          <cell r="B560" t="str">
            <v>Distribution</v>
          </cell>
        </row>
        <row r="561">
          <cell r="B561" t="str">
            <v>Distribution</v>
          </cell>
        </row>
        <row r="562">
          <cell r="B562" t="str">
            <v>Cabling</v>
          </cell>
        </row>
        <row r="563">
          <cell r="B563" t="str">
            <v>Cabling</v>
          </cell>
        </row>
        <row r="564">
          <cell r="B564" t="str">
            <v>High voltage connections</v>
          </cell>
        </row>
        <row r="565">
          <cell r="B565" t="str">
            <v>High voltage connections</v>
          </cell>
        </row>
        <row r="566">
          <cell r="B566" t="str">
            <v>Lighting building</v>
          </cell>
        </row>
        <row r="567">
          <cell r="B567" t="str">
            <v>Lighting building</v>
          </cell>
        </row>
        <row r="568">
          <cell r="B568" t="str">
            <v>Low voltage systems</v>
          </cell>
        </row>
        <row r="569">
          <cell r="B569" t="str">
            <v>Low voltage systems</v>
          </cell>
        </row>
        <row r="570">
          <cell r="B570" t="str">
            <v>Lightning protection</v>
          </cell>
        </row>
        <row r="571">
          <cell r="B571" t="str">
            <v>Lightning protection</v>
          </cell>
        </row>
        <row r="572">
          <cell r="B572" t="str">
            <v>Signage</v>
          </cell>
        </row>
        <row r="573">
          <cell r="B573" t="str">
            <v>Signage</v>
          </cell>
        </row>
        <row r="574">
          <cell r="B574" t="str">
            <v>Car and person counting system</v>
          </cell>
        </row>
        <row r="575">
          <cell r="B575" t="str">
            <v>Car and person counting system</v>
          </cell>
        </row>
        <row r="576">
          <cell r="B576" t="str">
            <v>TRANSPORT SYSTEMS</v>
          </cell>
        </row>
        <row r="577">
          <cell r="B577" t="str">
            <v>Elevators</v>
          </cell>
        </row>
        <row r="578">
          <cell r="B578" t="str">
            <v>Elevators</v>
          </cell>
        </row>
        <row r="585">
          <cell r="B585" t="str">
            <v>Escalators</v>
          </cell>
        </row>
        <row r="588">
          <cell r="B588" t="str">
            <v>Travelators</v>
          </cell>
        </row>
        <row r="589">
          <cell r="B589" t="str">
            <v>Travelators</v>
          </cell>
        </row>
        <row r="592">
          <cell r="B592" t="str">
            <v>Travelators</v>
          </cell>
        </row>
        <row r="593">
          <cell r="B593" t="str">
            <v>Travelators</v>
          </cell>
        </row>
        <row r="594">
          <cell r="B594" t="str">
            <v>Travelators</v>
          </cell>
        </row>
        <row r="595">
          <cell r="B595" t="str">
            <v>Travelators</v>
          </cell>
        </row>
        <row r="596">
          <cell r="B596" t="str">
            <v>EXTERIOR WORKS (incl. parking underneath building)</v>
          </cell>
        </row>
        <row r="597">
          <cell r="B597" t="str">
            <v>Ground works</v>
          </cell>
        </row>
        <row r="598">
          <cell r="B598" t="str">
            <v>Земляные работы</v>
          </cell>
        </row>
        <row r="603">
          <cell r="B603" t="str">
            <v>Water supply</v>
          </cell>
        </row>
        <row r="604">
          <cell r="B604" t="str">
            <v>Asphalt/Paving/Curbs/Painting</v>
          </cell>
        </row>
        <row r="610">
          <cell r="B610" t="str">
            <v>Asphalt/Paving/Curbs/Painting</v>
          </cell>
        </row>
        <row r="615">
          <cell r="B615" t="str">
            <v>Asphalt/Paving/Curbs/Painting</v>
          </cell>
        </row>
        <row r="620">
          <cell r="B620" t="str">
            <v>Underground Drainage WITH PERFORATED PIPES</v>
          </cell>
        </row>
        <row r="625">
          <cell r="B625" t="str">
            <v>Underground Drainage WITH PERFORATED PIPES</v>
          </cell>
        </row>
        <row r="629">
          <cell r="B629" t="str">
            <v>Asphalt/Paving/Curbs/Painting</v>
          </cell>
        </row>
        <row r="634">
          <cell r="B634" t="str">
            <v>Asphalt/Paving/Curbs/Painting</v>
          </cell>
        </row>
        <row r="648">
          <cell r="B648" t="str">
            <v>Asphalt/Paving/Curbs/Painting</v>
          </cell>
        </row>
        <row r="657">
          <cell r="B657" t="str">
            <v>Electrical cabling, lighting</v>
          </cell>
        </row>
        <row r="658">
          <cell r="B658" t="str">
            <v>Electrical cabling, lighting</v>
          </cell>
        </row>
        <row r="659">
          <cell r="B659" t="str">
            <v>Electrical cabling, lighting</v>
          </cell>
        </row>
        <row r="660">
          <cell r="B660" t="str">
            <v>Electrical cabling, lighting</v>
          </cell>
        </row>
        <row r="661">
          <cell r="B661" t="str">
            <v>Electrical cabling, lighting</v>
          </cell>
        </row>
        <row r="662">
          <cell r="B662" t="str">
            <v>Electrical cabling, lighting</v>
          </cell>
        </row>
        <row r="663">
          <cell r="B663" t="str">
            <v>Electrical cabling, lighting</v>
          </cell>
        </row>
        <row r="664">
          <cell r="B664" t="str">
            <v>Electrical cabling, lighting</v>
          </cell>
        </row>
        <row r="665">
          <cell r="B665" t="str">
            <v>Electrical cabling, lighting</v>
          </cell>
        </row>
        <row r="666">
          <cell r="B666" t="str">
            <v>Electrical cabling, lighting</v>
          </cell>
        </row>
        <row r="667">
          <cell r="B667" t="str">
            <v>Gas</v>
          </cell>
        </row>
        <row r="668">
          <cell r="B668" t="str">
            <v>Gas</v>
          </cell>
        </row>
        <row r="669">
          <cell r="B669" t="str">
            <v>Gas</v>
          </cell>
        </row>
        <row r="670">
          <cell r="B670" t="str">
            <v>Gas</v>
          </cell>
        </row>
        <row r="672">
          <cell r="B672" t="str">
            <v>Gas</v>
          </cell>
        </row>
        <row r="674">
          <cell r="B674" t="str">
            <v>Gas</v>
          </cell>
        </row>
        <row r="675">
          <cell r="B675" t="str">
            <v>Gas</v>
          </cell>
        </row>
        <row r="676">
          <cell r="B676" t="str">
            <v>Gas</v>
          </cell>
        </row>
        <row r="678">
          <cell r="B678" t="str">
            <v>Gas</v>
          </cell>
        </row>
        <row r="679">
          <cell r="B679" t="str">
            <v>Gas</v>
          </cell>
        </row>
        <row r="680">
          <cell r="B680" t="str">
            <v>Gas</v>
          </cell>
        </row>
        <row r="681">
          <cell r="B681" t="str">
            <v>Gas</v>
          </cell>
        </row>
        <row r="682">
          <cell r="B682" t="str">
            <v>Gas</v>
          </cell>
        </row>
        <row r="683">
          <cell r="B683" t="str">
            <v>Telephone</v>
          </cell>
        </row>
        <row r="684">
          <cell r="B684" t="str">
            <v>Telephone</v>
          </cell>
        </row>
        <row r="685">
          <cell r="B685" t="str">
            <v>Sewage/Drainage</v>
          </cell>
        </row>
        <row r="686">
          <cell r="B686" t="str">
            <v>Asphalt/Paving/Curbs/Painting</v>
          </cell>
        </row>
        <row r="693">
          <cell r="B693" t="str">
            <v>Asphalt/Paving/Curbs/Painting</v>
          </cell>
        </row>
        <row r="743">
          <cell r="B743" t="str">
            <v>Asphalt/Paving/Curbs/Painting</v>
          </cell>
        </row>
        <row r="754">
          <cell r="B754" t="str">
            <v>Asphalt/Paving/Curbs/Painting</v>
          </cell>
        </row>
        <row r="760">
          <cell r="B760" t="str">
            <v>Asphalt/Paving/Curbs/Painting</v>
          </cell>
        </row>
        <row r="762">
          <cell r="B762" t="str">
            <v>Дороги и грузовая парковка</v>
          </cell>
        </row>
        <row r="763">
          <cell r="B763" t="str">
            <v>Асфальтовое покрытие толщ. 120мм  (40+80мм)</v>
          </cell>
        </row>
        <row r="764">
          <cell r="B764" t="str">
            <v>Щебень толщ. 400мм</v>
          </cell>
        </row>
        <row r="765">
          <cell r="B765" t="str">
            <v xml:space="preserve">Песок толщ. 400мм </v>
          </cell>
        </row>
        <row r="766">
          <cell r="B766" t="str">
            <v xml:space="preserve">Песок толщ. 400мм </v>
          </cell>
        </row>
        <row r="768">
          <cell r="B768" t="str">
            <v>Дороги и грузовая парковка</v>
          </cell>
        </row>
        <row r="769">
          <cell r="B769" t="str">
            <v>Асфальтовое покрытие толщ. 120мм  (40+80мм)</v>
          </cell>
        </row>
        <row r="770">
          <cell r="B770" t="str">
            <v>Щебень толщ. 400мм</v>
          </cell>
        </row>
        <row r="771">
          <cell r="B771" t="str">
            <v xml:space="preserve">Песок толщ. 400мм </v>
          </cell>
        </row>
        <row r="773">
          <cell r="B773" t="str">
            <v>Легковая парковка</v>
          </cell>
        </row>
        <row r="774">
          <cell r="B774" t="str">
            <v>Асфальтовое покрытие толщ. 100мм  (40+60мм)</v>
          </cell>
        </row>
        <row r="775">
          <cell r="B775" t="str">
            <v>Щебень толщ. 300мм</v>
          </cell>
        </row>
        <row r="776">
          <cell r="B776" t="str">
            <v xml:space="preserve">Песок толщ. 300мм </v>
          </cell>
        </row>
        <row r="778">
          <cell r="B778" t="str">
            <v>Разметка, наружные</v>
          </cell>
        </row>
        <row r="779">
          <cell r="B779" t="str">
            <v>Площадка (главный вход)</v>
          </cell>
        </row>
        <row r="780">
          <cell r="B780" t="str">
            <v>Плитка "Terrazzo", 40х40 см, "Field Colour"</v>
          </cell>
        </row>
        <row r="781">
          <cell r="B781" t="str">
            <v>Цементно-песчаная смесь толщ. 50 мм</v>
          </cell>
        </row>
        <row r="782">
          <cell r="B782" t="str">
            <v>Цементно-песчаная смесь толщ. 50 мм</v>
          </cell>
        </row>
        <row r="783">
          <cell r="B783" t="str">
            <v xml:space="preserve">Песок толщ. 720мм </v>
          </cell>
        </row>
        <row r="784">
          <cell r="B784" t="str">
            <v>Геотекстиль</v>
          </cell>
        </row>
        <row r="785">
          <cell r="B785" t="str">
            <v>Площадка (зона входа в лестничные клетки)</v>
          </cell>
        </row>
        <row r="786">
          <cell r="B786" t="str">
            <v>Бетонные плитки</v>
          </cell>
        </row>
        <row r="787">
          <cell r="B787" t="str">
            <v>Цементно-песчаная смесь толщ. 50 мм</v>
          </cell>
        </row>
        <row r="788">
          <cell r="B788" t="str">
            <v xml:space="preserve">Песок толщ. 720мм </v>
          </cell>
        </row>
        <row r="789">
          <cell r="B789" t="str">
            <v>Геотекстиль</v>
          </cell>
        </row>
        <row r="790">
          <cell r="B790" t="str">
            <v>Бордюры</v>
          </cell>
        </row>
        <row r="791">
          <cell r="B791" t="str">
            <v xml:space="preserve">Бордюрный камень, внутренний  </v>
          </cell>
        </row>
        <row r="792">
          <cell r="B792" t="str">
            <v>Бетон В 15</v>
          </cell>
        </row>
        <row r="793">
          <cell r="B793" t="str">
            <v>Опалубка</v>
          </cell>
        </row>
        <row r="794">
          <cell r="B794" t="str">
            <v>Крыльца</v>
          </cell>
        </row>
        <row r="795">
          <cell r="B795" t="str">
            <v>Облицовка крыльца бетонными плитками, наружные</v>
          </cell>
        </row>
        <row r="796">
          <cell r="B796" t="str">
            <v>Ограждение крыльца из окрашенной трубы</v>
          </cell>
        </row>
        <row r="797">
          <cell r="B797" t="str">
            <v>Asphalt/Paving/Curbs/Painting</v>
          </cell>
        </row>
        <row r="798">
          <cell r="B798" t="str">
            <v>Дороги и грузовая парковка</v>
          </cell>
        </row>
        <row r="799">
          <cell r="B799" t="str">
            <v>Асфальтовое покрытие толщ. 120мм  (40+80мм)</v>
          </cell>
        </row>
        <row r="800">
          <cell r="B800" t="str">
            <v>Щебень толщ. 400мм</v>
          </cell>
        </row>
        <row r="801">
          <cell r="B801" t="str">
            <v xml:space="preserve">Песок толщ. 400мм </v>
          </cell>
        </row>
        <row r="802">
          <cell r="B802" t="str">
            <v xml:space="preserve">Песок толщ. 400мм </v>
          </cell>
        </row>
        <row r="804">
          <cell r="B804" t="str">
            <v>Дороги и грузовая парковка</v>
          </cell>
        </row>
        <row r="805">
          <cell r="B805" t="str">
            <v>Асфальтовое покрытие толщ. 120мм  (40+80мм)</v>
          </cell>
        </row>
        <row r="806">
          <cell r="B806" t="str">
            <v>Щебень толщ. 400мм</v>
          </cell>
        </row>
        <row r="807">
          <cell r="B807" t="str">
            <v xml:space="preserve">Песок толщ. 400мм </v>
          </cell>
        </row>
        <row r="810">
          <cell r="B810" t="str">
            <v>Легковая парковка</v>
          </cell>
        </row>
        <row r="811">
          <cell r="B811" t="str">
            <v>Асфальтовое покрытие толщ. 100мм  (40+60мм)</v>
          </cell>
        </row>
        <row r="812">
          <cell r="B812" t="str">
            <v>Щебень толщ. 300мм</v>
          </cell>
        </row>
        <row r="813">
          <cell r="B813" t="str">
            <v xml:space="preserve">Песок толщ. 300мм </v>
          </cell>
        </row>
        <row r="815">
          <cell r="B815" t="str">
            <v>Легковая парковка</v>
          </cell>
        </row>
        <row r="816">
          <cell r="B816" t="str">
            <v>Асфальтовое покрытие толщ. 100мм  (40+60мм)</v>
          </cell>
        </row>
        <row r="817">
          <cell r="B817" t="str">
            <v xml:space="preserve">Песок толщ. 300мм </v>
          </cell>
        </row>
        <row r="819">
          <cell r="B819" t="str">
            <v>Легковая парковка</v>
          </cell>
        </row>
        <row r="820">
          <cell r="B820" t="str">
            <v>Асфальтовое покрытие толщ. 100мм  (40+60мм)</v>
          </cell>
        </row>
        <row r="821">
          <cell r="B821" t="str">
            <v>Щебень толщ. 300мм</v>
          </cell>
        </row>
        <row r="822">
          <cell r="B822" t="str">
            <v>Landscaping</v>
          </cell>
        </row>
        <row r="823">
          <cell r="B823" t="str">
            <v>Газон</v>
          </cell>
        </row>
        <row r="824">
          <cell r="B824" t="str">
            <v>Почвенно-растительный слой толщ. 100мм</v>
          </cell>
        </row>
        <row r="825">
          <cell r="B825" t="str">
            <v>Посев травы</v>
          </cell>
        </row>
        <row r="826">
          <cell r="B826" t="str">
            <v>Почвенно-растительный слой толщ. 100мм</v>
          </cell>
        </row>
        <row r="827">
          <cell r="B827" t="str">
            <v>Посев травы</v>
          </cell>
        </row>
        <row r="828">
          <cell r="B828" t="str">
            <v>Почвенно-растительный слой толщ. 100мм</v>
          </cell>
        </row>
        <row r="829">
          <cell r="B829" t="str">
            <v>Почвенно-растительный слой толщ. 100мм</v>
          </cell>
        </row>
        <row r="830">
          <cell r="B830" t="str">
            <v>Посев травы</v>
          </cell>
        </row>
        <row r="831">
          <cell r="B831" t="str">
            <v>Sign Towers</v>
          </cell>
        </row>
        <row r="832">
          <cell r="B832" t="str">
            <v>Tower signage-1, Mega</v>
          </cell>
        </row>
        <row r="839">
          <cell r="B839" t="str">
            <v>Tower signage-2, Ikea</v>
          </cell>
        </row>
        <row r="844">
          <cell r="B844" t="str">
            <v>Fencing/Flagpoles/Signage/Etc.</v>
          </cell>
        </row>
        <row r="845">
          <cell r="B845" t="str">
            <v>Landscaping Elements</v>
          </cell>
        </row>
        <row r="846">
          <cell r="B846" t="str">
            <v>Speed Bumper, 7 м</v>
          </cell>
        </row>
        <row r="847">
          <cell r="B847" t="str">
            <v>Speed Bumper, бетонная, наружные</v>
          </cell>
        </row>
        <row r="848">
          <cell r="B848" t="str">
            <v>Speed Bumper, бетонная, наружные</v>
          </cell>
        </row>
        <row r="849">
          <cell r="B849" t="str">
            <v>Mall signage billboard</v>
          </cell>
        </row>
        <row r="850">
          <cell r="B850" t="str">
            <v>Flags</v>
          </cell>
        </row>
        <row r="851">
          <cell r="B851" t="str">
            <v>Benches</v>
          </cell>
        </row>
        <row r="852">
          <cell r="B852" t="str">
            <v>Ash &amp; Trash bins</v>
          </cell>
        </row>
        <row r="853">
          <cell r="B853" t="str">
            <v>Ash &amp; Trash bins</v>
          </cell>
        </row>
        <row r="854">
          <cell r="B854" t="str">
            <v>Bus stop shelters</v>
          </cell>
        </row>
        <row r="855">
          <cell r="B855" t="str">
            <v>Fencing around the loading areas</v>
          </cell>
        </row>
        <row r="856">
          <cell r="B856" t="str">
            <v>Gates for the fences around the loading areas</v>
          </cell>
        </row>
        <row r="857">
          <cell r="B857" t="str">
            <v>Christmas Tree Pole (D=600 mm)</v>
          </cell>
        </row>
        <row r="858">
          <cell r="B858" t="str">
            <v>Traffic Signs</v>
          </cell>
        </row>
        <row r="861">
          <cell r="B861" t="str">
            <v>Traffic Lights</v>
          </cell>
        </row>
        <row r="866">
          <cell r="B866" t="str">
            <v xml:space="preserve">Bollards for protection of pedestrian walkways, h: 80 cm, </v>
          </cell>
        </row>
        <row r="867">
          <cell r="B867" t="str">
            <v xml:space="preserve">Bollards for protection of pedestrian walkways, h: 80 cm, </v>
          </cell>
        </row>
        <row r="868">
          <cell r="B868" t="str">
            <v xml:space="preserve">Bollards for protection of pedestrian walkways, h: 80 cm, </v>
          </cell>
        </row>
        <row r="870">
          <cell r="B870" t="str">
            <v>Grand Total Fixed Lump Sum excl VAT:</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1">
          <cell r="B1" t="str">
            <v>Description</v>
          </cell>
        </row>
      </sheetData>
      <sheetData sheetId="53" refreshError="1"/>
      <sheetData sheetId="54" refreshError="1"/>
      <sheetData sheetId="55" refreshError="1"/>
      <sheetData sheetId="56" refreshError="1"/>
      <sheetData sheetId="57" refreshError="1"/>
      <sheetData sheetId="58">
        <row r="1">
          <cell r="B1" t="str">
            <v>Description</v>
          </cell>
        </row>
      </sheetData>
      <sheetData sheetId="59">
        <row r="1">
          <cell r="B1" t="str">
            <v>Description</v>
          </cell>
        </row>
      </sheetData>
      <sheetData sheetId="60">
        <row r="1">
          <cell r="B1" t="str">
            <v>Description</v>
          </cell>
        </row>
      </sheetData>
      <sheetData sheetId="61">
        <row r="1">
          <cell r="B1" t="str">
            <v>Description</v>
          </cell>
        </row>
      </sheetData>
      <sheetData sheetId="62">
        <row r="1">
          <cell r="B1" t="str">
            <v>Description</v>
          </cell>
        </row>
      </sheetData>
      <sheetData sheetId="63">
        <row r="1">
          <cell r="B1" t="str">
            <v>Description</v>
          </cell>
        </row>
      </sheetData>
      <sheetData sheetId="64">
        <row r="1">
          <cell r="B1" t="str">
            <v>Description</v>
          </cell>
        </row>
      </sheetData>
      <sheetData sheetId="65">
        <row r="1">
          <cell r="B1" t="str">
            <v>Description</v>
          </cell>
        </row>
      </sheetData>
      <sheetData sheetId="66">
        <row r="1">
          <cell r="B1" t="str">
            <v>Description</v>
          </cell>
        </row>
      </sheetData>
      <sheetData sheetId="67">
        <row r="1">
          <cell r="B1" t="str">
            <v>Description</v>
          </cell>
        </row>
      </sheetData>
      <sheetData sheetId="68">
        <row r="1">
          <cell r="B1" t="str">
            <v>Description</v>
          </cell>
        </row>
      </sheetData>
      <sheetData sheetId="69">
        <row r="1">
          <cell r="B1" t="str">
            <v>Description</v>
          </cell>
        </row>
      </sheetData>
      <sheetData sheetId="70">
        <row r="1">
          <cell r="B1" t="str">
            <v>Description</v>
          </cell>
        </row>
      </sheetData>
      <sheetData sheetId="71">
        <row r="1">
          <cell r="B1" t="str">
            <v>Description</v>
          </cell>
        </row>
      </sheetData>
      <sheetData sheetId="72">
        <row r="1">
          <cell r="B1" t="str">
            <v>Description</v>
          </cell>
        </row>
      </sheetData>
      <sheetData sheetId="73" refreshError="1"/>
      <sheetData sheetId="74" refreshError="1"/>
      <sheetData sheetId="75">
        <row r="1">
          <cell r="B1" t="str">
            <v>Description</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ow r="1">
          <cell r="B1" t="str">
            <v>Description</v>
          </cell>
        </row>
      </sheetData>
      <sheetData sheetId="84">
        <row r="1">
          <cell r="B1" t="str">
            <v>Description</v>
          </cell>
        </row>
      </sheetData>
      <sheetData sheetId="85">
        <row r="1">
          <cell r="B1" t="str">
            <v>Description</v>
          </cell>
        </row>
      </sheetData>
      <sheetData sheetId="86">
        <row r="1">
          <cell r="B1" t="str">
            <v>Description</v>
          </cell>
        </row>
      </sheetData>
      <sheetData sheetId="87">
        <row r="1">
          <cell r="B1" t="str">
            <v>Description</v>
          </cell>
        </row>
      </sheetData>
      <sheetData sheetId="88">
        <row r="1">
          <cell r="B1" t="str">
            <v>Description</v>
          </cell>
        </row>
      </sheetData>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ow r="1">
          <cell r="B1">
            <v>0</v>
          </cell>
        </row>
      </sheetData>
      <sheetData sheetId="178"/>
      <sheetData sheetId="179"/>
      <sheetData sheetId="180"/>
      <sheetData sheetId="18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N KAPAK"/>
      <sheetName val="YEŞİL"/>
      <sheetName val="İÇ SAYFA"/>
      <sheetName val="d-C15"/>
      <sheetName val="d-C16"/>
      <sheetName val="HASIR"/>
      <sheetName val="hafr."/>
      <sheetName val="gbeton"/>
      <sheetName val="rbeton"/>
      <sheetName val="gbkalıp"/>
      <sheetName val="rkalıp"/>
      <sheetName val="ATAŞMAN"/>
      <sheetName val="ARKA KAPAK (2)"/>
      <sheetName val="FİYAT FARKI"/>
      <sheetName val="AVANS (2)"/>
      <sheetName val="METRAJ (2)"/>
      <sheetName val="TABLO-3"/>
      <sheetName val="tefen_hes"/>
      <sheetName val="konutfiyat"/>
      <sheetName val="Dış Kapak"/>
      <sheetName val="İçindekiler"/>
      <sheetName val="ICMAL"/>
      <sheetName val="PURSANTAJ"/>
      <sheetName val="DAIRE"/>
      <sheetName val="AVANS"/>
      <sheetName val="TAKIP"/>
      <sheetName val="ARKA KAPAK"/>
      <sheetName val="degisken"/>
      <sheetName val="#BAŞV"/>
      <sheetName val="#REF"/>
      <sheetName val="BUDGET  MATERIAL"/>
      <sheetName val="HakedisNo.1d.xls"/>
      <sheetName val="HakedisNo.1d"/>
      <sheetName val="Cover"/>
      <sheetName val="ANLZ"/>
      <sheetName val="INDIRECT COST"/>
      <sheetName val="ЭОМ"/>
      <sheetName val="Share Price 2002"/>
      <sheetName val="COST-TZ"/>
      <sheetName val="senaryo1"/>
      <sheetName val="Graphical Data"/>
      <sheetName val=" N Finansal Eğri"/>
      <sheetName val="Res. - Input"/>
      <sheetName val="comps"/>
      <sheetName val="план-факт"/>
      <sheetName val="#_dwgs"/>
      <sheetName val="equipment"/>
      <sheetName val="indirect_equipment (X)"/>
      <sheetName val="AOP Summary-2"/>
      <sheetName val="GEN.GİD+KAR"/>
      <sheetName val="POZOZ-1"/>
      <sheetName val="RAYİÇLER"/>
      <sheetName val="CoverPage"/>
      <sheetName val="BOQ1"/>
      <sheetName val="P1"/>
      <sheetName val="P2"/>
      <sheetName val="P3"/>
      <sheetName val="P4"/>
      <sheetName val="P5"/>
      <sheetName val="P6"/>
      <sheetName val="sheet1"/>
      <sheetName val="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Kapak"/>
      <sheetName val="Rapor Kapsamı"/>
      <sheetName val="PM_Raporu"/>
      <sheetName val="Proje Hakkında Bilgiler"/>
      <sheetName val="Proje Aylık Faaliyet Degerl."/>
      <sheetName val="Proje Prog Deg Özeti"/>
      <sheetName val="FaaliyetDeg"/>
      <sheetName val="Finansal tamamlanma Eğrisi"/>
      <sheetName val="Fiziksel tamamlanma Eğrisi"/>
      <sheetName val="Butce Degerlendirme Ozeti"/>
      <sheetName val="Dahili İstihkak Raporu"/>
      <sheetName val="Ambar"/>
      <sheetName val="Nakit Akım Tablosu "/>
      <sheetName val="Bekleyen Alacaklar Tablosu"/>
      <sheetName val="Bekleyen Borclar"/>
      <sheetName val="Personel Durum Ozeti"/>
      <sheetName val="Personel Maliyet Özeti USD"/>
      <sheetName val="Degisiklik"/>
      <sheetName val="emniyet"/>
      <sheetName val="Finansal tamamlanma E?risi"/>
      <sheetName val="Sayfa1"/>
      <sheetName val="Kur"/>
      <sheetName val="303 Bord. de base des prix VRD"/>
      <sheetName val=" N Finansal Eğri"/>
      <sheetName val="DIV 2"/>
      <sheetName val="Tender Summary"/>
      <sheetName val="HUD YOLU DUVAR 8 MT"/>
      <sheetName val="SCHEDULE"/>
      <sheetName val="Rapor_Kapsamı"/>
      <sheetName val="Proje_Hakkında_Bilgiler"/>
      <sheetName val="Proje_Aylık_Faaliyet_Degerl_"/>
      <sheetName val="Proje_Prog_Deg_Özeti"/>
      <sheetName val="Finansal_tamamlanma_Eğrisi"/>
      <sheetName val="Fiziksel_tamamlanma_Eğrisi"/>
      <sheetName val="Butce_Degerlendirme_Ozeti"/>
      <sheetName val="Dahili_İstihkak_Raporu"/>
      <sheetName val="Nakit_Akım_Tablosu_"/>
      <sheetName val="Bekleyen_Alacaklar_Tablosu"/>
      <sheetName val="Bekleyen_Borclar"/>
      <sheetName val="Personel_Durum_Ozeti"/>
      <sheetName val="Personel_Maliyet_Özeti_USD"/>
      <sheetName val="Finansal_tamamlanma_E?risi"/>
      <sheetName val="Proje Kodları"/>
      <sheetName val="02 Beton Takip"/>
      <sheetName val="Rapor_Kapsamı1"/>
      <sheetName val="Proje_Hakkında_Bilgiler1"/>
      <sheetName val="Proje_Aylık_Faaliyet_Degerl_1"/>
      <sheetName val="Proje_Prog_Deg_Özeti1"/>
      <sheetName val="Finansal_tamamlanma_Eğrisi1"/>
      <sheetName val="Fiziksel_tamamlanma_Eğrisi1"/>
      <sheetName val="Butce_Degerlendirme_Ozeti1"/>
      <sheetName val="Dahili_İstihkak_Raporu1"/>
      <sheetName val="Nakit_Akım_Tablosu_1"/>
      <sheetName val="Bekleyen_Alacaklar_Tablosu1"/>
      <sheetName val="Bekleyen_Borclar1"/>
      <sheetName val="Personel_Durum_Ozeti1"/>
      <sheetName val="Personel_Maliyet_Özeti_USD1"/>
      <sheetName val="Finansal_tamamlanma_E?risi1"/>
      <sheetName val="303_Bord__de_base_des_prix_VRD"/>
      <sheetName val="_N_Finansal_Eğri"/>
      <sheetName val="DIV_2"/>
      <sheetName val="Tender_Summary"/>
      <sheetName val="HUD_YOLU_DUVAR_8_MT"/>
      <sheetName val="Proje_Kodları"/>
      <sheetName val="02_Beton_Takip"/>
      <sheetName val="1998-06 (Ruslar-Endirekt)"/>
      <sheetName val="KADIKES2"/>
      <sheetName val="POZLAR"/>
      <sheetName val="01 - Rapor - Ocak"/>
      <sheetName val="Factor"/>
      <sheetName val="s"/>
      <sheetName val="01 - Rapor - Ocak.xls"/>
      <sheetName val="Can"/>
      <sheetName val=""/>
      <sheetName val="analiz"/>
      <sheetName val="TABLO-3"/>
      <sheetName val="İCMAL"/>
      <sheetName val="Indirect"/>
      <sheetName val="MALZ.LIST."/>
      <sheetName val="cover"/>
      <sheetName val="BEYAN ARKAYÜZ"/>
      <sheetName val="Rapor_Kapsamı2"/>
      <sheetName val="Proje_Hakkında_Bilgiler2"/>
      <sheetName val="Proje_Aylık_Faaliyet_Degerl_2"/>
      <sheetName val="Proje_Prog_Deg_Özeti2"/>
      <sheetName val="Finansal_tamamlanma_Eğrisi2"/>
      <sheetName val="Fiziksel_tamamlanma_Eğrisi2"/>
      <sheetName val="Butce_Degerlendirme_Ozeti2"/>
      <sheetName val="Dahili_İstihkak_Raporu2"/>
      <sheetName val="Nakit_Akım_Tablosu_2"/>
      <sheetName val="Bekleyen_Alacaklar_Tablosu2"/>
      <sheetName val="Bekleyen_Borclar2"/>
      <sheetName val="Personel_Durum_Ozeti2"/>
      <sheetName val="Personel_Maliyet_Özeti_USD2"/>
      <sheetName val="Finansal_tamamlanma_E?risi2"/>
      <sheetName val="303_Bord__de_base_des_prix_VRD1"/>
      <sheetName val="_N_Finansal_Eğri1"/>
      <sheetName val="DIV_21"/>
      <sheetName val="Tender_Summary1"/>
      <sheetName val="HUD_YOLU_DUVAR_8_MT1"/>
      <sheetName val="Proje_Kodları1"/>
      <sheetName val="02_Beton_Takip1"/>
      <sheetName val="1998-06_(Ruslar-Endirekt)"/>
      <sheetName val="CCP,LEYES, Y DEC."/>
      <sheetName val="Financial"/>
      <sheetName val="Draw"/>
      <sheetName val="Hard and Soft Cost CF"/>
      <sheetName val="A"/>
      <sheetName val="TESİSAT"/>
      <sheetName val="MALZ_LIST_"/>
      <sheetName val="Finansal tamamlanma E_risi"/>
      <sheetName val="Finansal_tamamlanma_E_risi"/>
      <sheetName val="Yonetici Raporu"/>
      <sheetName val="Finansal_tamamlanma_E?risi3"/>
      <sheetName val="Rapor_Kapsamı3"/>
      <sheetName val="Proje_Hakkında_Bilgiler3"/>
      <sheetName val="Proje_Aylık_Faaliyet_Degerl_3"/>
      <sheetName val="Proje_Prog_Deg_Özeti3"/>
      <sheetName val="Finansal_tamamlanma_Eğrisi3"/>
      <sheetName val="Fiziksel_tamamlanma_Eğrisi3"/>
      <sheetName val="Butce_Degerlendirme_Ozeti3"/>
      <sheetName val="Dahili_İstihkak_Raporu3"/>
      <sheetName val="Nakit_Akım_Tablosu_3"/>
      <sheetName val="Bekleyen_Alacaklar_Tablosu3"/>
      <sheetName val="Bekleyen_Borclar3"/>
      <sheetName val="Personel_Durum_Ozeti3"/>
      <sheetName val="Personel_Maliyet_Özeti_USD3"/>
      <sheetName val="303_Bord__de_base_des_prix_VRD2"/>
      <sheetName val="_N_Finansal_Eğri2"/>
      <sheetName val="DIV_22"/>
      <sheetName val="Tender_Summary2"/>
      <sheetName val="HUD_YOLU_DUVAR_8_MT2"/>
      <sheetName val="Proje_Kodları2"/>
      <sheetName val="02_Beton_Takip2"/>
      <sheetName val="1998-06_(Ruslar-Endirekt)1"/>
      <sheetName val="01_-_Rapor_-_Ocak_xls"/>
      <sheetName val="01_-_Rapor_-_Ocak"/>
      <sheetName val="CCP,LEYES,_Y_DEC_"/>
      <sheetName val="İskontolar"/>
      <sheetName val="INDIRECT COST"/>
      <sheetName val="MALZ_LIST_1"/>
      <sheetName val="BEYAN_ARKAYÜZ"/>
      <sheetName val="Finansal_tamamlanma_E_risi1"/>
      <sheetName val="Hard_and_Soft_Cost_CF"/>
      <sheetName val="Rapor_Kapsamı4"/>
      <sheetName val="Proje_Hakkında_Bilgiler4"/>
      <sheetName val="Proje_Aylık_Faaliyet_Degerl_4"/>
      <sheetName val="Proje_Prog_Deg_Özeti4"/>
      <sheetName val="Finansal_tamamlanma_Eğrisi4"/>
      <sheetName val="Fiziksel_tamamlanma_Eğrisi4"/>
      <sheetName val="Butce_Degerlendirme_Ozeti4"/>
      <sheetName val="Dahili_İstihkak_Raporu4"/>
      <sheetName val="Nakit_Akım_Tablosu_4"/>
      <sheetName val="Bekleyen_Alacaklar_Tablosu4"/>
      <sheetName val="Bekleyen_Borclar4"/>
      <sheetName val="Personel_Durum_Ozeti4"/>
      <sheetName val="Personel_Maliyet_Özeti_USD4"/>
      <sheetName val="Finansal_tamamlanma_E?risi4"/>
      <sheetName val="303_Bord__de_base_des_prix_VRD3"/>
      <sheetName val="_N_Finansal_Eğri3"/>
      <sheetName val="DIV_23"/>
      <sheetName val="Tender_Summary3"/>
      <sheetName val="HUD_YOLU_DUVAR_8_MT3"/>
      <sheetName val="Proje_Kodları3"/>
      <sheetName val="02_Beton_Takip3"/>
      <sheetName val="1998-06_(Ruslar-Endirekt)2"/>
      <sheetName val="MALZ_LIST_2"/>
      <sheetName val="BEYAN_ARKAYÜZ1"/>
      <sheetName val="01_-_Rapor_-_Ocak_xls1"/>
      <sheetName val="01_-_Rapor_-_Ocak1"/>
      <sheetName val="Hard_and_Soft_Cost_CF1"/>
      <sheetName val="Finansal_tamamlanma_E_risi2"/>
      <sheetName val="CCP,LEYES,_Y_DEC_1"/>
      <sheetName val="Yonetici_Raporu"/>
      <sheetName val="Raw Data"/>
      <sheetName val="FT01-02(ANLZ)"/>
      <sheetName val="③赤紙(日文)"/>
      <sheetName val="Cash2"/>
      <sheetName val="Z"/>
      <sheetName val="COST-TZ"/>
      <sheetName val="OasisGanttChart"/>
      <sheetName val="ResourcePool"/>
      <sheetName val="OrtakImalatKodlari"/>
      <sheetName val="FRESHCAKE ELEK. HAKEDİŞ"/>
      <sheetName val="İstinat Duvarları"/>
      <sheetName val="cbf"/>
      <sheetName val="Database"/>
      <sheetName val="Реестр материалов Фильтрованный"/>
      <sheetName val="Реестр материалов"/>
      <sheetName val="auxДляВвода"/>
      <sheetName val="РеестрПараметровОборудования"/>
      <sheetName val="мат4.4 ОграждающиеКонструкции"/>
      <sheetName val="1_rp"/>
      <sheetName val="1rpОбор"/>
      <sheetName val="ANALIZ MEKANIK"/>
      <sheetName val="Asset Verification"/>
      <sheetName val="EQT-ESTN"/>
      <sheetName val="DATA BANK"/>
      <sheetName val="ICMAL_GENEL"/>
      <sheetName val="ALCIPAN ANALIZ"/>
      <sheetName val="BA BRM FIYAT"/>
      <sheetName val="KAZI_IKSA"/>
      <sheetName val="CEPHE"/>
      <sheetName val="MOKRI FASAD"/>
      <sheetName val="NOTLAR"/>
      <sheetName val="KAPILAR"/>
      <sheetName val="ELEKTRIK_MEKANIK"/>
      <sheetName val="ELEKTRIK_MEKANIK_REV 2"/>
      <sheetName val="TOTAL"/>
      <sheetName val="Price"/>
      <sheetName val="MOS"/>
      <sheetName val="03.Kontrat Bilgileri"/>
      <sheetName val="sal"/>
      <sheetName val="Mhr&amp;Eq"/>
      <sheetName val="Konsolide 740 hesap hareketleri"/>
      <sheetName val="Aktivite Kodu Bazında Bekleyen "/>
      <sheetName val="Gündem Maliyeti"/>
      <sheetName val="Kapanmamış Siparişler Kontrol -"/>
      <sheetName val="Satir Bazli Odeme Listesi"/>
      <sheetName val="Aktivite Bazında Odeme Listesi"/>
      <sheetName val="Aktivite Bazında Stok Durum Rap"/>
      <sheetName val="Mech. Summary"/>
      <sheetName val="Personnel"/>
      <sheetName val="Katsayi"/>
      <sheetName val="Materials"/>
      <sheetName val="Cost of MH"/>
      <sheetName val="indirek"/>
      <sheetName val="M"/>
      <sheetName val="senaryo1"/>
      <sheetName val="Katsayı"/>
      <sheetName val="PriceSummary"/>
      <sheetName val="31 EKİM 2006 PROJEKSİYON"/>
      <sheetName val="Mekanik_Elektrik"/>
      <sheetName val="BoQ"/>
      <sheetName val="Genel"/>
      <sheetName val="Ek Bilgi"/>
      <sheetName val="TM Listesi"/>
      <sheetName val="Rapor"/>
      <sheetName val="GEN.GİD+KAR"/>
      <sheetName val="GENEL İCMAL"/>
      <sheetName val="HiPath3000"/>
      <sheetName val="Masonry Wall"/>
      <sheetName val="Precast Concrete"/>
      <sheetName val="Rip Rap"/>
      <sheetName val="Rapor_Kapsamı5"/>
      <sheetName val="Proje_Hakkında_Bilgiler5"/>
      <sheetName val="Proje_Aylık_Faaliyet_Degerl_5"/>
      <sheetName val="Proje_Prog_Deg_Özeti5"/>
      <sheetName val="Finansal_tamamlanma_Eğrisi5"/>
      <sheetName val="Fiziksel_tamamlanma_Eğrisi5"/>
      <sheetName val="Butce_Degerlendirme_Ozeti5"/>
      <sheetName val="Dahili_İstihkak_Raporu5"/>
      <sheetName val="Nakit_Akım_Tablosu_5"/>
      <sheetName val="Bekleyen_Alacaklar_Tablosu5"/>
      <sheetName val="Bekleyen_Borclar5"/>
      <sheetName val="Personel_Durum_Ozeti5"/>
      <sheetName val="Personel_Maliyet_Özeti_USD5"/>
      <sheetName val="Finansal_tamamlanma_E?risi5"/>
      <sheetName val="303_Bord__de_base_des_prix_VRD4"/>
      <sheetName val="_N_Finansal_Eğri4"/>
      <sheetName val="DIV_24"/>
      <sheetName val="Tender_Summary4"/>
      <sheetName val="HUD_YOLU_DUVAR_8_MT4"/>
      <sheetName val="Proje_Kodları4"/>
      <sheetName val="02_Beton_Takip4"/>
      <sheetName val="1998-06_(Ruslar-Endirekt)3"/>
      <sheetName val="MALZ_LIST_3"/>
      <sheetName val="BEYAN_ARKAYÜZ2"/>
      <sheetName val="01_-_Rapor_-_Ocak_xls2"/>
      <sheetName val="01_-_Rapor_-_Ocak2"/>
      <sheetName val="Hard_and_Soft_Cost_CF2"/>
      <sheetName val="Finansal_tamamlanma_E_risi3"/>
      <sheetName val="CCP,LEYES,_Y_DEC_2"/>
      <sheetName val="Yonetici_Raporu1"/>
      <sheetName val="PumpSpec"/>
      <sheetName val="정부노임단가"/>
      <sheetName val="Attach 4-18"/>
      <sheetName val="h-013211-2"/>
      <sheetName val="상반기손익차2총괄"/>
      <sheetName val="Table"/>
      <sheetName val="Данные"/>
      <sheetName val="TEKLIF"/>
      <sheetName val="ANLZ"/>
      <sheetName val="Bas. Es."/>
      <sheetName val="FOH FF&amp;E"/>
      <sheetName val="KATSAYILAR"/>
      <sheetName val="GEP"/>
      <sheetName val="Otel binası"/>
      <sheetName val="keşif özeti"/>
      <sheetName val="bfk"/>
      <sheetName val="arka kapak"/>
      <sheetName val="imalat_icmal"/>
      <sheetName val="mal_onay"/>
      <sheetName val="Tüm Pozlar"/>
      <sheetName val="demir"/>
      <sheetName val="Makina"/>
      <sheetName val="Logistic"/>
      <sheetName val="fİYATLAR"/>
      <sheetName val="Rates"/>
      <sheetName val="Finansal_tamamlanma_E_risi4"/>
      <sheetName val="Finansal_tamamlanma_E_risi5"/>
      <sheetName val="MEKANİK KİTAP"/>
      <sheetName val="Alt Geçit-Menfez-2"/>
      <sheetName val="Utilities"/>
      <sheetName val="CAM KORKULUK-3"/>
      <sheetName val="MONTAJ FİYATLARI"/>
      <sheetName val="#REF"/>
      <sheetName val="01"/>
      <sheetName val="dýsýplýn"/>
      <sheetName val="내역서"/>
      <sheetName val="БДДС"/>
      <sheetName val="RSA_2003_IS-5"/>
      <sheetName val="Сводная инф."/>
      <sheetName val="Sıhhi Tes."/>
      <sheetName val="Sheet1"/>
      <sheetName val="İhzar"/>
      <sheetName val="PROCURE"/>
      <sheetName val="SUMMARY BQ"/>
      <sheetName val="Bech_Lab"/>
      <sheetName val="HVAC_EQP_SELECT"/>
      <sheetName val="A2 Proje"/>
      <sheetName val="A7 Alet-Test"/>
      <sheetName val="DBASE"/>
      <sheetName val="A3 Ülke"/>
      <sheetName val="A4 İdari Personel"/>
      <sheetName val="A5 İşçilik"/>
      <sheetName val="E-ICMAL"/>
      <sheetName val="A1 Özet"/>
      <sheetName val="M-ICMAL"/>
      <sheetName val="DISABLED ROOM"/>
      <sheetName val="EXECUTIVE ROOM TYPE A"/>
      <sheetName val="EXECUTIVE ROOM TYPE B"/>
      <sheetName val="TYPICAL JUNIOR SUIT"/>
      <sheetName val="PRESIDENTIAL SUIT"/>
      <sheetName val="TYPICAL KING&amp;TWIN"/>
      <sheetName val="BM"/>
      <sheetName val="Esleme_bilgi"/>
      <sheetName val="sıhhi"/>
      <sheetName val="Katsayılar"/>
      <sheetName val="Rapor_Kapsamı6"/>
      <sheetName val="Proje_Hakkında_Bilgiler6"/>
      <sheetName val="Proje_Aylık_Faaliyet_Degerl_6"/>
      <sheetName val="Proje_Prog_Deg_Özeti6"/>
      <sheetName val="Finansal_tamamlanma_Eğrisi6"/>
      <sheetName val="Fiziksel_tamamlanma_Eğrisi6"/>
      <sheetName val="Butce_Degerlendirme_Ozeti6"/>
      <sheetName val="Dahili_İstihkak_Raporu6"/>
      <sheetName val="Nakit_Akım_Tablosu_6"/>
      <sheetName val="Bekleyen_Alacaklar_Tablosu6"/>
      <sheetName val="Bekleyen_Borclar6"/>
      <sheetName val="Personel_Durum_Ozeti6"/>
      <sheetName val="Personel_Maliyet_Özeti_USD6"/>
      <sheetName val="Finansal_tamamlanma_E?risi6"/>
      <sheetName val="303_Bord__de_base_des_prix_VRD5"/>
      <sheetName val="_N_Finansal_Eğri5"/>
      <sheetName val="DIV_25"/>
      <sheetName val="Tender_Summary5"/>
      <sheetName val="HUD_YOLU_DUVAR_8_MT5"/>
      <sheetName val="Proje_Kodları5"/>
      <sheetName val="02_Beton_Takip5"/>
      <sheetName val="1998-06_(Ruslar-Endirekt)4"/>
      <sheetName val="01_-_Rapor_-_Ocak_xls3"/>
      <sheetName val="01_-_Rapor_-_Ocak3"/>
      <sheetName val="MALZ_LIST_4"/>
      <sheetName val="CCP,LEYES,_Y_DEC_3"/>
      <sheetName val="Hard_and_Soft_Cost_CF3"/>
      <sheetName val="BEYAN_ARKAYÜZ3"/>
      <sheetName val="Yonetici_Raporu2"/>
      <sheetName val="INDIRECT_COST"/>
      <sheetName val="Raw_Data"/>
      <sheetName val="Реестр_материалов_Фильтрованный"/>
      <sheetName val="Реестр_материалов"/>
      <sheetName val="мат4_4_ОграждающиеКонструкции"/>
      <sheetName val="İstinat_Duvarları"/>
      <sheetName val="FRESHCAKE_ELEK__HAKEDİŞ"/>
      <sheetName val="ANALIZ_MEKANIK"/>
      <sheetName val="Asset_Verification"/>
      <sheetName val="DATA_BANK"/>
      <sheetName val="ALCIPAN_ANALIZ"/>
      <sheetName val="BA_BRM_FIYAT"/>
      <sheetName val="MOKRI_FASAD"/>
      <sheetName val="ELEKTRIK_MEKANIK_REV_2"/>
      <sheetName val="03_Kontrat_Bilgileri"/>
      <sheetName val="Konsolide_740_hesap_hareketleri"/>
      <sheetName val="Aktivite_Kodu_Bazında_Bekleyen_"/>
      <sheetName val="Gündem_Maliyeti"/>
      <sheetName val="Kapanmamış_Siparişler_Kontrol_-"/>
      <sheetName val="Satir_Bazli_Odeme_Listesi"/>
      <sheetName val="Aktivite_Bazında_Odeme_Listesi"/>
      <sheetName val="Aktivite_Bazında_Stok_Durum_Rap"/>
      <sheetName val="Mech__Summary"/>
      <sheetName val="Cost_of_MH"/>
      <sheetName val="31_EKİM_2006_PROJEKSİYON"/>
      <sheetName val="Ek_Bilgi"/>
      <sheetName val="TM_Listesi"/>
      <sheetName val="GEN_GİD+KAR"/>
      <sheetName val="GENEL_İCMAL"/>
      <sheetName val="Masonry_Wall"/>
      <sheetName val="Precast_Concrete"/>
      <sheetName val="Rip_Rap"/>
      <sheetName val="Attach_4-18"/>
      <sheetName val="DATA"/>
      <sheetName val="HARFLER"/>
      <sheetName val="BLOK-KEŞİF"/>
      <sheetName val="Administration"/>
      <sheetName val="ПиУсвод"/>
      <sheetName val="Ek-01b"/>
      <sheetName val="OFFER SUMMARY"/>
      <sheetName val="Kalite Hedefleri -tablo icin"/>
      <sheetName val="Icmal"/>
      <sheetName val="Ca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refreshError="1"/>
      <sheetData sheetId="112" refreshError="1"/>
      <sheetData sheetId="113" refreshError="1"/>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sheetData sheetId="316"/>
      <sheetData sheetId="317"/>
      <sheetData sheetId="318"/>
      <sheetData sheetId="319"/>
      <sheetData sheetId="320"/>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sheetName val="P&amp;L"/>
      <sheetName val="P&amp;L Q3"/>
      <sheetName val="BalSht"/>
      <sheetName val="FCF"/>
      <sheetName val="FCF YTD"/>
      <sheetName val="Metrics"/>
      <sheetName val="Sheet1"/>
      <sheetName val="sal"/>
      <sheetName val="AUnbRecIAC"/>
      <sheetName val="Drivers"/>
      <sheetName val="Dates"/>
      <sheetName val="Summary 2002"/>
      <sheetName val="P&amp;L_Q3"/>
      <sheetName val="FCF_YTD"/>
      <sheetName val="Scorecard"/>
      <sheetName val="Support"/>
      <sheetName val="INDEX"/>
      <sheetName val="AOP Summary-2"/>
      <sheetName val="Dropdowns"/>
      <sheetName val="Total"/>
      <sheetName val="Parameter"/>
      <sheetName val="Finansal tamamlanma Eğrisi"/>
      <sheetName val="A"/>
      <sheetName val="icmal  (2)"/>
      <sheetName val="TABLO-3"/>
      <sheetName val="FitOutConfCentre"/>
      <sheetName val="Graphical Data"/>
      <sheetName val="General"/>
      <sheetName val=" N Finansal Eğri"/>
      <sheetName val="Mech_Iscilik"/>
      <sheetName val="Share Price 2002"/>
      <sheetName val="РТ2ОперВнерел"/>
      <sheetName val="Cash2"/>
      <sheetName val="Z"/>
      <sheetName val="PriceSummary"/>
      <sheetName val="İhzar"/>
      <sheetName val="Air&amp;Water"/>
      <sheetName val="Financial schedule"/>
      <sheetName val="BM"/>
      <sheetName val="Global Variables"/>
      <sheetName val="cover"/>
      <sheetName val="Earth W."/>
      <sheetName val="FOH FF&amp;E"/>
      <sheetName val="imalat_icmal"/>
      <sheetName val="mal_onay"/>
      <sheetName val="Saat Ücreti mek"/>
      <sheetName val="Saat Ücreti inş"/>
      <sheetName val="BILAL2"/>
      <sheetName val="4895 ADA"/>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RAYİÇ"/>
      <sheetName val="YENİ RAYİÇUSD"/>
      <sheetName val="KAZI-DOLGU"/>
      <sheetName val="KALIP-DEMİR-BETON"/>
      <sheetName val="BETONARME"/>
      <sheetName val="PREKAST"/>
      <sheetName val="DIŞ SIVA-DIŞ CEPHE ELEM"/>
      <sheetName val="İZOLASYON"/>
      <sheetName val="ÇATI"/>
      <sheetName val="BÖLMEDUVAR"/>
      <sheetName val="SIVA"/>
      <sheetName val="DÖŞEMEKAPLAMASI"/>
      <sheetName val="DUVARKAPLAMASI"/>
      <sheetName val="TAVANKAPLAMASI"/>
      <sheetName val="ASMATAVAN"/>
      <sheetName val="KAPI"/>
      <sheetName val="PENCERE"/>
      <sheetName val="DOLAP"/>
      <sheetName val="CAM"/>
      <sheetName val="MERDİVEN-KORKULUK"/>
      <sheetName val="ATIKSU-YAĞMURSUYU"/>
      <sheetName val="İÇME-SULAMA SUYU"/>
      <sheetName val="PTT"/>
      <sheetName val="SERT SATIH"/>
      <sheetName val="BİTKİLENDİRME"/>
      <sheetName val="ÇEŞİTLİ"/>
      <sheetName val="BRFTL(OCAK)"/>
      <sheetName val="BRFTL(ESK-TL)"/>
      <sheetName val="BRFTL(ESK-$)"/>
      <sheetName val="ESKALASYON"/>
      <sheetName val="DOLAR KURLARI"/>
      <sheetName val="içindekiler "/>
      <sheetName val="KAZI-DOLGUUSD"/>
      <sheetName val="KALIP-DEMİR-BETONUSD"/>
      <sheetName val="BETONARMEUSD"/>
      <sheetName val="PREKASTUSD"/>
      <sheetName val="DIŞ SIVA-DIŞ CEPHE ELEMUSD"/>
      <sheetName val="İZOLASYONUSD"/>
      <sheetName val="ÇATIUSD"/>
      <sheetName val="BÖLMEDUVARUSD"/>
      <sheetName val="SIVAUSD"/>
      <sheetName val="DÖŞEMEKAPLAMASIUSD"/>
      <sheetName val="DUVARKAPLAMASIUSD"/>
      <sheetName val="TAVANKAPLAMASIUSD"/>
      <sheetName val="ASMATAVANUSD"/>
      <sheetName val="KAPIUSD"/>
      <sheetName val="PENCEREUSD"/>
      <sheetName val="DOLAPUSD"/>
      <sheetName val="CAMUSD"/>
      <sheetName val="MERDİVEN-KORKULUKUSD"/>
      <sheetName val="ATIKSU-YAĞMURSUYUUSD"/>
      <sheetName val="İÇME-SULAMA SUYUUSD"/>
      <sheetName val="PTTUSD"/>
      <sheetName val="SERT SATIHUSD"/>
      <sheetName val="BİTKİLENDİRMEUSD"/>
      <sheetName val="ÇEŞİTLİUSD"/>
      <sheetName val="sayfa no"/>
      <sheetName val="KAPAK1"/>
      <sheetName val="KAPAK2"/>
      <sheetName val="Sheet1"/>
      <sheetName val="KEŞİF(ocak)"/>
      <sheetName val="KEŞİF(şubat)"/>
      <sheetName val="KEŞİF(mart)"/>
      <sheetName val="KEŞİF(nisan)"/>
      <sheetName val="İLERLEME(şubat)"/>
      <sheetName val="İLERLEME(mart)"/>
      <sheetName val="KAPALI OTOPARK"/>
      <sheetName val="ÇEVRE"/>
      <sheetName val="ALT YAPI"/>
      <sheetName val="ANALİZ"/>
      <sheetName val="Final(1)summary"/>
      <sheetName val="Time schedule"/>
      <sheetName val="ANLZ"/>
      <sheetName val="Değişkenler"/>
      <sheetName val="x"/>
      <sheetName val="LOB"/>
      <sheetName val="KADIKES2"/>
      <sheetName val="정부노임단가"/>
      <sheetName val="BUS BAR"/>
      <sheetName val="COEF"/>
      <sheetName val="Dİ-RUS"/>
      <sheetName val="icmal  (2)"/>
      <sheetName val="Graphical Data"/>
      <sheetName val="Finansal tamamlanma Eğrisi"/>
      <sheetName val="TBF"/>
      <sheetName val="Kur"/>
      <sheetName val="Sec A Buildsoft Input"/>
      <sheetName val="Section A Breakdown"/>
      <sheetName val="Sec B Buildsoft Input"/>
      <sheetName val="Sec C Buildsoft Input"/>
      <sheetName val="Sec D Buildsoft Input"/>
      <sheetName val="Sec E Buildsoft Input"/>
      <sheetName val="GFA"/>
      <sheetName val="KESCAM"/>
      <sheetName val="Data"/>
      <sheetName val="Summary 2002"/>
      <sheetName val="kapak"/>
      <sheetName val="Assumptions"/>
      <sheetName val="Target"/>
      <sheetName val="Planned"/>
      <sheetName val="Actual"/>
      <sheetName val="INPUTS"/>
      <sheetName val="Mhr&amp;Eq"/>
      <sheetName val="A"/>
      <sheetName val="Servis"/>
      <sheetName val="HUD YOLU DUVAR 8 MT"/>
      <sheetName val="ÖNGERME Pİ PLAK"/>
      <sheetName val="Time_schedule"/>
      <sheetName val="FCTR"/>
      <sheetName val="OZET"/>
      <sheetName val="ANALIZ"/>
      <sheetName val="FitOutConfCentre"/>
      <sheetName val="FT01-02(ANLZ)"/>
      <sheetName val="POZLAR"/>
      <sheetName val="DropDown_Elements"/>
      <sheetName val="Share Price 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RIVERS"/>
      <sheetName val="Contacts"/>
      <sheetName val="Header"/>
      <sheetName val="AOP Summary-1"/>
      <sheetName val="AOP Summary-2"/>
      <sheetName val="AOP P&amp;L"/>
      <sheetName val="AOP Sales Growth"/>
      <sheetName val="AOP Sales Bridge (FY)"/>
      <sheetName val="AOP Op Inc. Bridge (FY)"/>
      <sheetName val="AOP Inc. Stmt"/>
      <sheetName val="AOP NI Bridge (FY)"/>
      <sheetName val="AOP FCF "/>
      <sheetName val="AOP CAPEX"/>
      <sheetName val="AOP CAPEX Detail"/>
      <sheetName val="AOP Cash Conversion"/>
      <sheetName val="AOP Cash Flow Bridge (FY) "/>
      <sheetName val="AOP CWC"/>
      <sheetName val="AOP CWC-2"/>
      <sheetName val="AOP Receivables"/>
      <sheetName val="AOP Inventory "/>
      <sheetName val="AOP Trade Payables"/>
      <sheetName val="AOP Avg. Inv."/>
      <sheetName val="AOP ROI"/>
      <sheetName val="AOP Warranty"/>
      <sheetName val="AOP Quarterly Key Ind"/>
      <sheetName val="AOP SBU SBE Totals "/>
      <sheetName val="AOP SBU SBE Totals-2"/>
      <sheetName val="AOP SBE Trends"/>
      <sheetName val="AOP SBE ROI Leaders"/>
      <sheetName val="AOP Headcount"/>
      <sheetName val="AOP R&amp;O "/>
      <sheetName val="Sheet1"/>
      <sheetName val="Strategy List -5 Yr"/>
      <sheetName val="MUCFlughafen"/>
      <sheetName val="AOP_Summary-1"/>
      <sheetName val="AOP_Summary-2"/>
      <sheetName val="AOP_P&amp;L"/>
      <sheetName val="AOP_Sales_Growth"/>
      <sheetName val="AOP_Sales_Bridge_(FY)"/>
      <sheetName val="AOP_Op_Inc__Bridge_(FY)"/>
      <sheetName val="AOP_Inc__Stmt"/>
      <sheetName val="AOP_NI_Bridge_(FY)"/>
      <sheetName val="AOP_FCF_"/>
      <sheetName val="AOP_CAPEX"/>
      <sheetName val="AOP_CAPEX_Detail"/>
      <sheetName val="AOP_Cash_Conversion"/>
      <sheetName val="AOP_Cash_Flow_Bridge_(FY)_"/>
      <sheetName val="AOP_CWC"/>
      <sheetName val="AOP_CWC-2"/>
      <sheetName val="AOP_Receivables"/>
      <sheetName val="AOP_Inventory_"/>
      <sheetName val="AOP_Trade_Payables"/>
      <sheetName val="AOP_Avg__Inv_"/>
      <sheetName val="AOP_ROI"/>
      <sheetName val="AOP_Warranty"/>
      <sheetName val="AOP_Quarterly_Key_Ind"/>
      <sheetName val="AOP_SBU_SBE_Totals_"/>
      <sheetName val="AOP_SBU_SBE_Totals-2"/>
      <sheetName val="AOP_SBE_Trends"/>
      <sheetName val="AOP_SBE_ROI_Leaders"/>
      <sheetName val="AOP_Headcount"/>
      <sheetName val="AOP_R&amp;O_"/>
      <sheetName val="Pulse Summary"/>
      <sheetName val="Services-North"/>
      <sheetName val="Services-South"/>
      <sheetName val="Services"/>
      <sheetName val="CONTENTS"/>
      <sheetName val="sal"/>
      <sheetName val="Raw Data"/>
      <sheetName val="A_x0000__x0000_ P&amp;L"/>
      <sheetName val="Essbase"/>
      <sheetName val="LOB Charts"/>
      <sheetName val="Client Aje"/>
      <sheetName val="Control Template"/>
      <sheetName val="LOB"/>
      <sheetName val="MENU"/>
      <sheetName val="AOP_Summary-11"/>
      <sheetName val="AOP_Summary-21"/>
      <sheetName val="AOP_P&amp;L1"/>
      <sheetName val="AOP_Sales_Growth1"/>
      <sheetName val="AOP_Sales_Bridge_(FY)1"/>
      <sheetName val="AOP_Op_Inc__Bridge_(FY)1"/>
      <sheetName val="AOP_Inc__Stmt1"/>
      <sheetName val="AOP_NI_Bridge_(FY)1"/>
      <sheetName val="AOP_FCF_1"/>
      <sheetName val="AOP_CAPEX1"/>
      <sheetName val="AOP_CAPEX_Detail1"/>
      <sheetName val="AOP_Cash_Conversion1"/>
      <sheetName val="AOP_Cash_Flow_Bridge_(FY)_1"/>
      <sheetName val="AOP_CWC1"/>
      <sheetName val="AOP_CWC-21"/>
      <sheetName val="AOP_Receivables1"/>
      <sheetName val="AOP_Inventory_1"/>
      <sheetName val="AOP_Trade_Payables1"/>
      <sheetName val="AOP_Avg__Inv_1"/>
      <sheetName val="AOP_ROI1"/>
      <sheetName val="AOP_Warranty1"/>
      <sheetName val="AOP_Quarterly_Key_Ind1"/>
      <sheetName val="AOP_SBU_SBE_Totals_1"/>
      <sheetName val="AOP_SBU_SBE_Totals-21"/>
      <sheetName val="AOP_SBE_Trends1"/>
      <sheetName val="AOP_SBE_ROI_Leaders1"/>
      <sheetName val="AOP_Headcount1"/>
      <sheetName val="AOP_R&amp;O_1"/>
      <sheetName val="Strategy_List_-5_Yr"/>
      <sheetName val="Codes"/>
      <sheetName val="MW938"/>
      <sheetName val="AOP_Summary-12"/>
      <sheetName val="AOP_Summary-22"/>
      <sheetName val="AOP_P&amp;L2"/>
      <sheetName val="AOP_Sales_Growth2"/>
      <sheetName val="AOP_Sales_Bridge_(FY)2"/>
      <sheetName val="AOP_Op_Inc__Bridge_(FY)2"/>
      <sheetName val="AOP_Inc__Stmt2"/>
      <sheetName val="AOP_NI_Bridge_(FY)2"/>
      <sheetName val="AOP_FCF_2"/>
      <sheetName val="AOP_CAPEX2"/>
      <sheetName val="AOP_CAPEX_Detail2"/>
      <sheetName val="AOP_Cash_Conversion2"/>
      <sheetName val="AOP_Cash_Flow_Bridge_(FY)_2"/>
      <sheetName val="AOP_CWC2"/>
      <sheetName val="AOP_CWC-22"/>
      <sheetName val="AOP_Receivables2"/>
      <sheetName val="AOP_Inventory_2"/>
      <sheetName val="AOP_Trade_Payables2"/>
      <sheetName val="AOP_Avg__Inv_2"/>
      <sheetName val="AOP_ROI2"/>
      <sheetName val="AOP_Warranty2"/>
      <sheetName val="AOP_Quarterly_Key_Ind2"/>
      <sheetName val="AOP_SBU_SBE_Totals_2"/>
      <sheetName val="AOP_SBU_SBE_Totals-22"/>
      <sheetName val="AOP_SBE_Trends2"/>
      <sheetName val="AOP_SBE_ROI_Leaders2"/>
      <sheetName val="AOP_Headcount2"/>
      <sheetName val="AOP_R&amp;O_2"/>
      <sheetName val="Strategy_List_-5_Yr1"/>
      <sheetName val="Pulse_Summary"/>
      <sheetName val="Raw_Data"/>
      <sheetName val="A_P&amp;L"/>
      <sheetName val="LOB_Charts"/>
      <sheetName val="Client_Aje"/>
      <sheetName val="Control_Template"/>
      <sheetName val="TESİSAT"/>
      <sheetName val="Cinema Calc RC Mezzanine"/>
      <sheetName val="Cover 102324000"/>
      <sheetName val="F801"/>
      <sheetName val="CommSpare"/>
      <sheetName val="A"/>
      <sheetName val="AOP Templates 2001"/>
      <sheetName val="TTL GAperDEPT"/>
      <sheetName val="Özet"/>
      <sheetName val="Finansal tamamlanma Eğrisi"/>
      <sheetName val="Поток"/>
      <sheetName val="A_x005f_x0000__x005f_x0000_ P&amp;L"/>
      <sheetName val="Currency"/>
      <sheetName val="COST-TZ"/>
      <sheetName val="Лист2"/>
      <sheetName val="Ангара"/>
      <sheetName val="Z"/>
      <sheetName val="Cash2"/>
      <sheetName val="Share Price 2002"/>
      <sheetName val="9.Taşeron"/>
      <sheetName val="1.2 Staff Schedule"/>
      <sheetName val="Data Validation"/>
      <sheetName val="kapak"/>
      <sheetName val="REBAR PERCENTAGE"/>
      <sheetName val="DEĞİŞKENLER"/>
      <sheetName val="Analiz 2"/>
      <sheetName val="AOP_Summary-13"/>
      <sheetName val="AOP_Summary-23"/>
      <sheetName val="AOP_P&amp;L3"/>
      <sheetName val="AOP_Sales_Growth3"/>
      <sheetName val="AOP_Sales_Bridge_(FY)3"/>
      <sheetName val="AOP_Op_Inc__Bridge_(FY)3"/>
      <sheetName val="AOP_Inc__Stmt3"/>
      <sheetName val="AOP_NI_Bridge_(FY)3"/>
      <sheetName val="AOP_FCF_3"/>
      <sheetName val="AOP_CAPEX3"/>
      <sheetName val="AOP_CAPEX_Detail3"/>
      <sheetName val="AOP_Cash_Conversion3"/>
      <sheetName val="AOP_Cash_Flow_Bridge_(FY)_3"/>
      <sheetName val="AOP_CWC3"/>
      <sheetName val="AOP_CWC-23"/>
      <sheetName val="AOP_Receivables3"/>
      <sheetName val="AOP_Inventory_3"/>
      <sheetName val="AOP_Trade_Payables3"/>
      <sheetName val="AOP_Avg__Inv_3"/>
      <sheetName val="AOP_ROI3"/>
      <sheetName val="AOP_Warranty3"/>
      <sheetName val="AOP_Quarterly_Key_Ind3"/>
      <sheetName val="AOP_SBU_SBE_Totals_3"/>
      <sheetName val="AOP_SBU_SBE_Totals-23"/>
      <sheetName val="AOP_SBE_Trends3"/>
      <sheetName val="AOP_SBE_ROI_Leaders3"/>
      <sheetName val="AOP_Headcount3"/>
      <sheetName val="AOP_R&amp;O_3"/>
      <sheetName val="Strategy_List_-5_Yr2"/>
      <sheetName val="Pulse_Summary1"/>
      <sheetName val="Raw_Data1"/>
      <sheetName val="LOB_Charts1"/>
      <sheetName val="Client_Aje1"/>
      <sheetName val="Control_Template1"/>
      <sheetName val="Instr_+_GQL_ORM"/>
      <sheetName val="check"/>
      <sheetName val="AUCHANKiris"/>
      <sheetName val="İmalat"/>
    </sheetNames>
    <sheetDataSet>
      <sheetData sheetId="0" refreshError="1"/>
      <sheetData sheetId="1" refreshError="1"/>
      <sheetData sheetId="2" refreshError="1"/>
      <sheetData sheetId="3" refreshError="1"/>
      <sheetData sheetId="4" refreshError="1"/>
      <sheetData sheetId="5" refreshError="1">
        <row r="2">
          <cell r="A2" t="str">
            <v>Category:</v>
          </cell>
        </row>
        <row r="3">
          <cell r="A3" t="str">
            <v>Period:</v>
          </cell>
        </row>
        <row r="4">
          <cell r="A4" t="str">
            <v>Frequency:</v>
          </cell>
        </row>
        <row r="5">
          <cell r="A5" t="str">
            <v>Application:</v>
          </cell>
        </row>
        <row r="6">
          <cell r="A6" t="str">
            <v>Account</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log"/>
      <sheetName val="order"/>
      <sheetName val="sal"/>
      <sheetName val="opprft"/>
      <sheetName val="Grsprft"/>
      <sheetName val="r&amp;d"/>
      <sheetName val="sell"/>
      <sheetName val="g&amp;a"/>
      <sheetName val="Oth"/>
      <sheetName val="Net Inc"/>
      <sheetName val="check"/>
      <sheetName val="HNYP&amp;L"/>
      <sheetName val="AOP Summary-2"/>
      <sheetName val="WW"/>
      <sheetName val="Sheet1"/>
      <sheetName val="r_d"/>
      <sheetName val="g_a"/>
      <sheetName val="Per Tower"/>
      <sheetName val="Data Graph"/>
      <sheetName val="Summary"/>
      <sheetName val="A39L810"/>
      <sheetName val="Drivers"/>
      <sheetName val="LOB"/>
      <sheetName val="SIVA"/>
      <sheetName val="Net_Inc"/>
      <sheetName val="Std Cost"/>
      <sheetName val="PLBYLN"/>
      <sheetName val="Özet"/>
      <sheetName val="AOP_Summary-2"/>
      <sheetName val="Per_Tower"/>
      <sheetName val="Data_Graph"/>
      <sheetName val="Adam saat Kabulleri"/>
      <sheetName val="Endirekt Kadro"/>
      <sheetName val="TESİSAT"/>
      <sheetName val="Currency"/>
      <sheetName val="COST-TZ"/>
      <sheetName val="Лист2"/>
      <sheetName val="Ангара"/>
      <sheetName val="Cover"/>
      <sheetName val="Teklif"/>
      <sheetName val="Analiz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tiye Gerceklesmeleri"/>
      <sheetName val="Indirect Cmeta"/>
      <sheetName val="Sheet1"/>
      <sheetName val="Sheet3"/>
      <sheetName val="ENDIREK PERSONEL"/>
      <sheetName val="ENDIREK kABUL"/>
      <sheetName val="KABULLER"/>
      <sheetName val="csi indirect codes"/>
      <sheetName val="OFFER SUMMARY (Euro)"/>
      <sheetName val="INDIRECT COST"/>
      <sheetName val="MH INTERFACE"/>
      <sheetName val="ELEKTRIK IHTIYACI"/>
      <sheetName val="Renarenda"/>
      <sheetName val="TREND"/>
      <sheetName val="Resmi Maas"/>
      <sheetName val="Feuil1"/>
      <sheetName val="sal"/>
      <sheetName val="INPUTS"/>
      <sheetName val="NDOCBT"/>
      <sheetName val="GİRİŞ"/>
      <sheetName val="Projekt V1"/>
      <sheetName val="Price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Analiz"/>
      <sheetName val="HARFLER"/>
      <sheetName val="HAFRİYAT"/>
      <sheetName val="icmal"/>
      <sheetName val="raiçler"/>
      <sheetName val="AB"/>
      <sheetName val="KODLAMA"/>
      <sheetName val="ANALİZ1"/>
      <sheetName val="YENİ RAYİÇ"/>
      <sheetName val="YENİ RAYİÇUSD"/>
      <sheetName val="8-İlerleme.2"/>
      <sheetName val="AOP Summary-2"/>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RIVERS"/>
      <sheetName val="Contacts"/>
      <sheetName val="Header"/>
      <sheetName val="AOP Summary-1"/>
      <sheetName val="AOP Summary-2"/>
      <sheetName val="AOP P&amp;L"/>
      <sheetName val="AOP Sales Growth"/>
      <sheetName val="AOP Sales Bridge (FY)"/>
      <sheetName val="AOP Op Inc. Bridge (FY)"/>
      <sheetName val="AOP Inc. Stmt"/>
      <sheetName val="AOP NI Bridge (FY)"/>
      <sheetName val="AOP FCF "/>
      <sheetName val="AOP CAPEX"/>
      <sheetName val="AOP CAPEX Detail"/>
      <sheetName val="AOP Cash Conversion"/>
      <sheetName val="AOP Cash Flow Bridge (FY) "/>
      <sheetName val="AOP CWC"/>
      <sheetName val="AOP CWC-2"/>
      <sheetName val="AOP Receivables"/>
      <sheetName val="AOP Inventory "/>
      <sheetName val="AOP Trade Payables"/>
      <sheetName val="AOP Avg. Inv."/>
      <sheetName val="AOP ROI"/>
      <sheetName val="AOP Warranty"/>
      <sheetName val="AOP Quarterly Key Ind"/>
      <sheetName val="AOP SBU SBE Totals "/>
      <sheetName val="AOP SBU SBE Totals-2"/>
      <sheetName val="AOP SBE Trends"/>
      <sheetName val="AOP SBE ROI Leaders"/>
      <sheetName val="AOP Headcount"/>
      <sheetName val="AOP R&amp;O "/>
      <sheetName val="Pulse Summary"/>
      <sheetName val="Services-North"/>
      <sheetName val="Services-South"/>
      <sheetName val="Services"/>
      <sheetName val="CONTENTS"/>
      <sheetName val="sal"/>
      <sheetName val="Raw Data"/>
      <sheetName val="Sheet1"/>
      <sheetName val="Strategy List -5 Yr"/>
      <sheetName val="MUCFlughafen"/>
      <sheetName val="AOP_Summary-1"/>
      <sheetName val="AOP_Summary-2"/>
      <sheetName val="AOP_P&amp;L"/>
      <sheetName val="AOP_Sales_Growth"/>
      <sheetName val="AOP_Sales_Bridge_(FY)"/>
      <sheetName val="AOP_Op_Inc__Bridge_(FY)"/>
      <sheetName val="AOP_Inc__Stmt"/>
      <sheetName val="AOP_NI_Bridge_(FY)"/>
      <sheetName val="AOP_FCF_"/>
      <sheetName val="AOP_CAPEX"/>
      <sheetName val="AOP_CAPEX_Detail"/>
      <sheetName val="AOP_Cash_Conversion"/>
      <sheetName val="AOP_Cash_Flow_Bridge_(FY)_"/>
      <sheetName val="AOP_CWC"/>
      <sheetName val="AOP_CWC-2"/>
      <sheetName val="AOP_Receivables"/>
      <sheetName val="AOP_Inventory_"/>
      <sheetName val="AOP_Trade_Payables"/>
      <sheetName val="AOP_Avg__Inv_"/>
      <sheetName val="AOP_ROI"/>
      <sheetName val="AOP_Warranty"/>
      <sheetName val="AOP_Quarterly_Key_Ind"/>
      <sheetName val="AOP_SBU_SBE_Totals_"/>
      <sheetName val="AOP_SBU_SBE_Totals-2"/>
      <sheetName val="AOP_SBE_Trends"/>
      <sheetName val="AOP_SBE_ROI_Leaders"/>
      <sheetName val="AOP_Headcount"/>
      <sheetName val="AOP_R&amp;O_"/>
      <sheetName val="A_x0000__x0000_ P&amp;L"/>
      <sheetName val="Essbase"/>
      <sheetName val="LOB Charts"/>
      <sheetName val="Client Aje"/>
      <sheetName val="Control Template"/>
      <sheetName val="TESİSAT"/>
      <sheetName val="Cinema Calc RC Mezzanine"/>
      <sheetName val="Pulse_Summary"/>
      <sheetName val="Cover 102324000"/>
      <sheetName val="F801"/>
      <sheetName val="CommSpare"/>
      <sheetName val="A"/>
      <sheetName val="AOP_Summary-11"/>
      <sheetName val="AOP_Summary-21"/>
      <sheetName val="AOP_P&amp;L1"/>
      <sheetName val="AOP_Sales_Growth1"/>
      <sheetName val="AOP_Sales_Bridge_(FY)1"/>
      <sheetName val="AOP_Op_Inc__Bridge_(FY)1"/>
      <sheetName val="AOP_Inc__Stmt1"/>
      <sheetName val="AOP_NI_Bridge_(FY)1"/>
      <sheetName val="AOP_FCF_1"/>
      <sheetName val="AOP_CAPEX1"/>
      <sheetName val="AOP_CAPEX_Detail1"/>
      <sheetName val="AOP_Cash_Conversion1"/>
      <sheetName val="AOP_Cash_Flow_Bridge_(FY)_1"/>
      <sheetName val="AOP_CWC1"/>
      <sheetName val="AOP_CWC-21"/>
      <sheetName val="AOP_Receivables1"/>
      <sheetName val="AOP_Inventory_1"/>
      <sheetName val="AOP_Trade_Payables1"/>
      <sheetName val="AOP_Avg__Inv_1"/>
      <sheetName val="AOP_ROI1"/>
      <sheetName val="AOP_Warranty1"/>
      <sheetName val="AOP_Quarterly_Key_Ind1"/>
      <sheetName val="AOP_SBU_SBE_Totals_1"/>
      <sheetName val="AOP_SBU_SBE_Totals-21"/>
      <sheetName val="AOP_SBE_Trends1"/>
      <sheetName val="AOP_SBE_ROI_Leaders1"/>
      <sheetName val="AOP_Headcount1"/>
      <sheetName val="AOP_R&amp;O_1"/>
      <sheetName val="Strategy_List_-5_Yr"/>
      <sheetName val="Raw_Data"/>
      <sheetName val="A_P&amp;L"/>
      <sheetName val="LOB_Charts"/>
      <sheetName val="Client_Aje"/>
      <sheetName val="Control_Template"/>
      <sheetName val="LOB"/>
      <sheetName val="MENU"/>
      <sheetName val="AOP Templates 2001"/>
      <sheetName val="TTL GAperDEPT"/>
      <sheetName val="Codes"/>
      <sheetName val="MW938"/>
      <sheetName val="AOP_Summary-12"/>
      <sheetName val="AOP_Summary-22"/>
      <sheetName val="AOP_P&amp;L2"/>
      <sheetName val="AOP_Sales_Growth2"/>
      <sheetName val="AOP_Sales_Bridge_(FY)2"/>
      <sheetName val="AOP_Op_Inc__Bridge_(FY)2"/>
      <sheetName val="AOP_Inc__Stmt2"/>
      <sheetName val="AOP_NI_Bridge_(FY)2"/>
      <sheetName val="AOP_FCF_2"/>
      <sheetName val="AOP_CAPEX2"/>
      <sheetName val="AOP_CAPEX_Detail2"/>
      <sheetName val="AOP_Cash_Conversion2"/>
      <sheetName val="AOP_Cash_Flow_Bridge_(FY)_2"/>
      <sheetName val="AOP_CWC2"/>
      <sheetName val="AOP_CWC-22"/>
      <sheetName val="AOP_Receivables2"/>
      <sheetName val="AOP_Inventory_2"/>
      <sheetName val="AOP_Trade_Payables2"/>
      <sheetName val="AOP_Avg__Inv_2"/>
      <sheetName val="AOP_ROI2"/>
      <sheetName val="AOP_Warranty2"/>
      <sheetName val="AOP_Quarterly_Key_Ind2"/>
      <sheetName val="AOP_SBU_SBE_Totals_2"/>
      <sheetName val="AOP_SBU_SBE_Totals-22"/>
      <sheetName val="AOP_SBE_Trends2"/>
      <sheetName val="AOP_SBE_ROI_Leaders2"/>
      <sheetName val="AOP_Headcount2"/>
      <sheetName val="AOP_R&amp;O_2"/>
      <sheetName val="Strategy_List_-5_Yr1"/>
      <sheetName val="A_x005f_x0000__x005f_x0000_ P&amp;L"/>
      <sheetName val="Özet"/>
      <sheetName val="Finansal tamamlanma Eğrisi"/>
      <sheetName val="Currency"/>
      <sheetName val="COST-TZ"/>
      <sheetName val="Лист2"/>
      <sheetName val="Ангара"/>
      <sheetName val="Поток"/>
      <sheetName val="1.2 Staff Schedule"/>
      <sheetName val="Data Validation"/>
      <sheetName val="AOP_Summary-13"/>
      <sheetName val="AOP_Summary-23"/>
      <sheetName val="AOP_P&amp;L3"/>
      <sheetName val="AOP_Sales_Growth3"/>
      <sheetName val="AOP_Sales_Bridge_(FY)3"/>
      <sheetName val="AOP_Op_Inc__Bridge_(FY)3"/>
      <sheetName val="AOP_Inc__Stmt3"/>
      <sheetName val="AOP_NI_Bridge_(FY)3"/>
      <sheetName val="AOP_FCF_3"/>
      <sheetName val="AOP_CAPEX3"/>
      <sheetName val="AOP_CAPEX_Detail3"/>
      <sheetName val="AOP_Cash_Conversion3"/>
      <sheetName val="AOP_Cash_Flow_Bridge_(FY)_3"/>
      <sheetName val="AOP_CWC3"/>
      <sheetName val="AOP_CWC-23"/>
      <sheetName val="AOP_Receivables3"/>
      <sheetName val="AOP_Inventory_3"/>
      <sheetName val="AOP_Trade_Payables3"/>
      <sheetName val="AOP_Avg__Inv_3"/>
      <sheetName val="AOP_ROI3"/>
      <sheetName val="AOP_Warranty3"/>
      <sheetName val="AOP_Quarterly_Key_Ind3"/>
      <sheetName val="AOP_SBU_SBE_Totals_3"/>
      <sheetName val="AOP_SBU_SBE_Totals-23"/>
      <sheetName val="AOP_SBE_Trends3"/>
      <sheetName val="AOP_SBE_ROI_Leaders3"/>
      <sheetName val="AOP_Headcount3"/>
      <sheetName val="AOP_R&amp;O_3"/>
      <sheetName val="Strategy_List_-5_Yr2"/>
      <sheetName val="Pulse_Summary1"/>
      <sheetName val="Raw_Data1"/>
      <sheetName val="LOB_Charts1"/>
      <sheetName val="Client_Aje1"/>
      <sheetName val="Control_Template1"/>
      <sheetName val="Instr_+_GQL_ORM"/>
      <sheetName val="check"/>
      <sheetName val="Z"/>
      <sheetName val="Cash2"/>
    </sheetNames>
    <sheetDataSet>
      <sheetData sheetId="0" refreshError="1"/>
      <sheetData sheetId="1" refreshError="1"/>
      <sheetData sheetId="2" refreshError="1"/>
      <sheetData sheetId="3" refreshError="1"/>
      <sheetData sheetId="4" refreshError="1"/>
      <sheetData sheetId="5" refreshError="1">
        <row r="2">
          <cell r="A2" t="str">
            <v>Category:</v>
          </cell>
        </row>
        <row r="3">
          <cell r="A3" t="str">
            <v>Period:</v>
          </cell>
        </row>
        <row r="4">
          <cell r="A4" t="str">
            <v>Frequency:</v>
          </cell>
        </row>
        <row r="5">
          <cell r="A5" t="str">
            <v>Application:</v>
          </cell>
        </row>
        <row r="6">
          <cell r="A6" t="str">
            <v>Account</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Z"/>
      <sheetName val="AA"/>
      <sheetName val="Cash1"/>
      <sheetName val="Cash2"/>
      <sheetName val="Cash_Sum"/>
      <sheetName val="Scope"/>
      <sheetName val="C1ㅇ"/>
      <sheetName val="Base BM-rebar"/>
      <sheetName val="Raw Data"/>
      <sheetName val="List"/>
      <sheetName val="BOQ"/>
      <sheetName val="Fit Out B2a"/>
      <sheetName val="katsayı"/>
      <sheetName val="Testing"/>
      <sheetName val="Qo-1585"/>
      <sheetName val="ANALIZ"/>
      <sheetName val="③赤紙(日文)"/>
      <sheetName val="KADIKES2"/>
      <sheetName val="Co_Ef"/>
      <sheetName val="Co Eff"/>
      <sheetName val="C3"/>
      <sheetName val="TESİSAT"/>
      <sheetName val="FOL - Bar"/>
      <sheetName val="Option"/>
      <sheetName val="기계내역서"/>
      <sheetName val="Calendar"/>
      <sheetName val="Payments and Cash Calls"/>
      <sheetName val="FitOutConfCentre"/>
      <sheetName val="Base_BM-rebar"/>
      <sheetName val="Raw_Data"/>
      <sheetName val="Day work"/>
      <sheetName val="Trade"/>
      <sheetName val="COST"/>
      <sheetName val="Sheet1"/>
      <sheetName val="SubmitCal"/>
      <sheetName val="1"/>
      <sheetName val="Schedules"/>
      <sheetName val="AOP Summary-2"/>
      <sheetName val="공사내역"/>
      <sheetName val="mvac_Offer"/>
      <sheetName val="mvac_BOQ"/>
      <sheetName val="Summary"/>
      <sheetName val="Factors"/>
      <sheetName val="Chiet tinh dz22"/>
      <sheetName val="입찰내역 발주처 양식"/>
      <sheetName val="NPV"/>
      <sheetName val="#REF"/>
      <sheetName val="KABLO"/>
      <sheetName val="Register"/>
      <sheetName val="SPT vs PHI"/>
      <sheetName val="1.11.b"/>
      <sheetName val="Co_Eff"/>
      <sheetName val="Fit_Out_B2a"/>
      <sheetName val="Base_BM-rebar1"/>
      <sheetName val="Raw_Data1"/>
      <sheetName val="FOL_-_Bar"/>
      <sheetName val="Payments_and_Cash_Calls"/>
      <sheetName val="Day_work"/>
      <sheetName val="AOP_Summary-2"/>
      <sheetName val="Chiet_tinh_dz22"/>
      <sheetName val="입찰내역_발주처_양식"/>
      <sheetName val="Fit_Out_B2a1"/>
      <sheetName val="Co_Eff1"/>
      <sheetName val="SPT_vs_PHI"/>
      <sheetName val="NOTES"/>
      <sheetName val="Basic Material Costs"/>
      <sheetName val="Control"/>
      <sheetName val="Direct"/>
      <sheetName val="SEX"/>
      <sheetName val="TABLO-3"/>
      <sheetName val="rayıc"/>
      <sheetName val=" N Finansal Eğri"/>
      <sheetName val="ESCON"/>
      <sheetName val="HKED.KEŞFİ İmalat"/>
      <sheetName val="YEŞİL DEFTER-İmalat"/>
      <sheetName val="Rapor"/>
      <sheetName val="34. BLOK EK ISLER-NO1 HAKEDIS"/>
      <sheetName val="Database"/>
      <sheetName val="Material-1"/>
      <sheetName val="Base_BM-rebar2"/>
      <sheetName val="Raw_Data2"/>
      <sheetName val="FOL_-_Bar1"/>
      <sheetName val="Payments_and_Cash_Calls1"/>
      <sheetName val="Day_work1"/>
      <sheetName val="VENTILATIE"/>
      <sheetName val="Degiskenler"/>
      <sheetName val="analizler"/>
      <sheetName val="3004"/>
      <sheetName val="SERVICES I"/>
      <sheetName val="Lstsub"/>
      <sheetName val="QUOTE_E"/>
      <sheetName val="item #13  Structur"/>
      <sheetName val="Item # 20 Structure"/>
      <sheetName val="opstat"/>
      <sheetName val="costs"/>
      <sheetName val="imput costi par."/>
      <sheetName val="MOS"/>
      <sheetName val="sal"/>
      <sheetName val="BQMPALOC"/>
      <sheetName val="당초"/>
      <sheetName val="Sayfa1"/>
      <sheetName val="Sayfa2"/>
      <sheetName val="2-Sunum"/>
      <sheetName val="갑지"/>
      <sheetName val="INDIRECT COST"/>
      <sheetName val="LOB"/>
      <sheetName val="MASTER_RATE ANALYSIS"/>
      <sheetName val="Gravel in pond"/>
      <sheetName val="data"/>
      <sheetName val="Eq. Mobilization"/>
      <sheetName val="(Not to print)"/>
      <sheetName val="item_#13__Structur"/>
      <sheetName val="Item_#_20_Structure"/>
      <sheetName val="MASTER_RATE_ANALYSIS"/>
      <sheetName val="Gravel_in_pond"/>
      <sheetName val="Eq__Mobilization"/>
      <sheetName val="报价费率计算表"/>
      <sheetName val="laroux"/>
      <sheetName val="Summary "/>
      <sheetName val="VVa"/>
      <sheetName val="BOQ-FD PA"/>
      <sheetName val="Price List FD PA"/>
      <sheetName val="MS08-01 S"/>
      <sheetName val="MS08-01 P"/>
      <sheetName val="Cashflow Analysis"/>
      <sheetName val="Rate Analysis"/>
      <sheetName val="mapping"/>
      <sheetName val="BYBU96"/>
      <sheetName val="DBs"/>
      <sheetName val="Cost Sheet"/>
      <sheetName val="fire detection offer"/>
      <sheetName val="fire detection cost"/>
      <sheetName val="Price List"/>
      <sheetName val="Project"/>
      <sheetName val="PRICE INFO"/>
      <sheetName val="RC SUMMARY"/>
      <sheetName val="LABOUR PRODUCTIVITY-TAV"/>
      <sheetName val="MATERIAL PRICES"/>
      <sheetName val="CONCRETE ANALYSIS"/>
      <sheetName val="PriceSummary"/>
      <sheetName val="pencere merkezi ys ab"/>
      <sheetName val="kule pencere merk"/>
      <sheetName val="Satir Bazli Odeme Listesi"/>
      <sheetName val="B09.1"/>
      <sheetName val="B03"/>
      <sheetName val="SIVA"/>
      <sheetName val="mw"/>
      <sheetName val="upa"/>
      <sheetName val="ERECIN"/>
      <sheetName val="fORMAT"/>
      <sheetName val="Certificate "/>
      <sheetName val="Valn Cover"/>
      <sheetName val="Contract Part"/>
      <sheetName val="Co_Eff2"/>
      <sheetName val="Base_BM-rebar3"/>
      <sheetName val="Raw_Data3"/>
      <sheetName val="Fit_Out_B2a2"/>
      <sheetName val="FOL_-_Bar2"/>
      <sheetName val="Payments_and_Cash_Calls2"/>
      <sheetName val="Day_work2"/>
      <sheetName val="AOP_Summary-21"/>
      <sheetName val="Chiet_tinh_dz221"/>
      <sheetName val="입찰내역_발주처_양식1"/>
      <sheetName val="SPT_vs_PHI1"/>
      <sheetName val="1_11_b"/>
      <sheetName val="Basic_Material_Costs"/>
      <sheetName val="item_#13__Structur1"/>
      <sheetName val="Item_#_20_Structure1"/>
      <sheetName val="MASTER_RATE_ANALYSIS1"/>
      <sheetName val="Gravel_in_pond1"/>
      <sheetName val="Eq__Mobilization1"/>
      <sheetName val="(Not_to_print)"/>
      <sheetName val="Summary_"/>
      <sheetName val="BOQ-FD_PA"/>
      <sheetName val="Price_List_FD_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79">
          <cell r="T179">
            <v>205</v>
          </cell>
          <cell r="U179">
            <v>218</v>
          </cell>
          <cell r="V179">
            <v>302</v>
          </cell>
          <cell r="W179">
            <v>419</v>
          </cell>
          <cell r="X179">
            <v>433</v>
          </cell>
          <cell r="Y179">
            <v>430</v>
          </cell>
          <cell r="Z179">
            <v>494</v>
          </cell>
          <cell r="AA179">
            <v>520</v>
          </cell>
          <cell r="AB179">
            <v>522</v>
          </cell>
          <cell r="AC179">
            <v>508</v>
          </cell>
          <cell r="AD179">
            <v>581</v>
          </cell>
          <cell r="AE179">
            <v>524</v>
          </cell>
          <cell r="AF179">
            <v>526</v>
          </cell>
          <cell r="AG179">
            <v>502</v>
          </cell>
          <cell r="AH179">
            <v>248</v>
          </cell>
        </row>
        <row r="180">
          <cell r="T180">
            <v>205</v>
          </cell>
          <cell r="U180">
            <v>423</v>
          </cell>
          <cell r="V180">
            <v>725</v>
          </cell>
          <cell r="W180">
            <v>1144</v>
          </cell>
          <cell r="X180">
            <v>1577</v>
          </cell>
          <cell r="Y180">
            <v>2007</v>
          </cell>
          <cell r="Z180">
            <v>2501</v>
          </cell>
          <cell r="AA180">
            <v>3021</v>
          </cell>
          <cell r="AB180">
            <v>3543</v>
          </cell>
          <cell r="AC180">
            <v>4051</v>
          </cell>
          <cell r="AD180">
            <v>4632</v>
          </cell>
          <cell r="AE180">
            <v>5156</v>
          </cell>
          <cell r="AF180">
            <v>5682</v>
          </cell>
          <cell r="AG180">
            <v>6184</v>
          </cell>
          <cell r="AH180">
            <v>6432</v>
          </cell>
        </row>
      </sheetData>
      <sheetData sheetId="25" refreshError="1"/>
      <sheetData sheetId="26" refreshError="1"/>
      <sheetData sheetId="27" refreshError="1">
        <row r="16">
          <cell r="G16">
            <v>3100889.7360623879</v>
          </cell>
          <cell r="J16">
            <v>-3100889.7360623879</v>
          </cell>
          <cell r="K16">
            <v>-3100889.7360623879</v>
          </cell>
        </row>
        <row r="17">
          <cell r="G17">
            <v>934385.75607295427</v>
          </cell>
          <cell r="J17">
            <v>3270260.8906708667</v>
          </cell>
          <cell r="K17">
            <v>169371.15460847877</v>
          </cell>
        </row>
        <row r="18">
          <cell r="G18">
            <v>944284.9960087979</v>
          </cell>
          <cell r="J18">
            <v>-441747.35457777925</v>
          </cell>
          <cell r="K18">
            <v>-272376.19996930048</v>
          </cell>
        </row>
        <row r="19">
          <cell r="G19">
            <v>1100235.2378667907</v>
          </cell>
          <cell r="J19">
            <v>-565829.35575965873</v>
          </cell>
          <cell r="K19">
            <v>-838205.55572895915</v>
          </cell>
        </row>
        <row r="20">
          <cell r="G20">
            <v>1079751.2161132174</v>
          </cell>
          <cell r="J20">
            <v>-339427.47117581428</v>
          </cell>
          <cell r="K20">
            <v>-1177633.0269047734</v>
          </cell>
        </row>
        <row r="21">
          <cell r="G21">
            <v>1123783.6778401346</v>
          </cell>
          <cell r="J21">
            <v>-96645.766817710944</v>
          </cell>
          <cell r="K21">
            <v>-1274278.7937224843</v>
          </cell>
        </row>
        <row r="22">
          <cell r="G22">
            <v>1105143.8836787788</v>
          </cell>
          <cell r="J22">
            <v>-43686.328851310071</v>
          </cell>
          <cell r="K22">
            <v>-1317965.1225737943</v>
          </cell>
        </row>
        <row r="23">
          <cell r="G23">
            <v>1211873.7212221269</v>
          </cell>
          <cell r="J23">
            <v>-157770.37578145368</v>
          </cell>
          <cell r="K23">
            <v>-1475735.498355248</v>
          </cell>
        </row>
        <row r="24">
          <cell r="G24">
            <v>1242897.4469518734</v>
          </cell>
          <cell r="J24">
            <v>-31904.301259564934</v>
          </cell>
          <cell r="K24">
            <v>-1507639.7996148129</v>
          </cell>
        </row>
        <row r="25">
          <cell r="G25">
            <v>1242388.6634660121</v>
          </cell>
          <cell r="J25">
            <v>32340.963578523137</v>
          </cell>
          <cell r="K25">
            <v>-1475298.8360362898</v>
          </cell>
        </row>
        <row r="26">
          <cell r="G26">
            <v>1173097.4003922935</v>
          </cell>
          <cell r="J26">
            <v>106535.03291010531</v>
          </cell>
          <cell r="K26">
            <v>-1368763.8031261845</v>
          </cell>
        </row>
        <row r="27">
          <cell r="G27">
            <v>1246958.3770815907</v>
          </cell>
          <cell r="J27">
            <v>-1645.5875842371024</v>
          </cell>
          <cell r="K27">
            <v>-1370409.3907104216</v>
          </cell>
        </row>
        <row r="28">
          <cell r="G28">
            <v>1129849.8697283007</v>
          </cell>
          <cell r="J28">
            <v>294415.34818107402</v>
          </cell>
          <cell r="K28">
            <v>-1075994.0425293476</v>
          </cell>
        </row>
        <row r="29">
          <cell r="G29">
            <v>1362669.9593027527</v>
          </cell>
          <cell r="J29">
            <v>-78134.719742490212</v>
          </cell>
          <cell r="K29">
            <v>-1154128.7622718378</v>
          </cell>
        </row>
        <row r="30">
          <cell r="G30">
            <v>1257111.2537174637</v>
          </cell>
          <cell r="J30">
            <v>32326.792100662133</v>
          </cell>
          <cell r="K30">
            <v>-1121801.9701711757</v>
          </cell>
        </row>
        <row r="31">
          <cell r="G31">
            <v>766806.14375081041</v>
          </cell>
          <cell r="J31">
            <v>463798.22697295237</v>
          </cell>
          <cell r="K31">
            <v>-658003.7431982233</v>
          </cell>
        </row>
        <row r="32">
          <cell r="J32">
            <v>607947.97597508598</v>
          </cell>
          <cell r="K32">
            <v>-50055.767223137314</v>
          </cell>
        </row>
        <row r="33">
          <cell r="J33">
            <v>0</v>
          </cell>
          <cell r="K33">
            <v>-50055.767223137314</v>
          </cell>
        </row>
        <row r="34">
          <cell r="J34">
            <v>0</v>
          </cell>
          <cell r="K34">
            <v>-50055.767223137314</v>
          </cell>
        </row>
        <row r="35">
          <cell r="J35">
            <v>1051161.6616859552</v>
          </cell>
          <cell r="K35">
            <v>1001105.8944628179</v>
          </cell>
        </row>
        <row r="36">
          <cell r="J36">
            <v>0</v>
          </cell>
          <cell r="K36">
            <v>1001105.8944628179</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ow r="16">
          <cell r="G16">
            <v>18750000</v>
          </cell>
        </row>
      </sheetData>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ow r="8">
          <cell r="B8">
            <v>43731</v>
          </cell>
        </row>
      </sheetData>
      <sheetData sheetId="167"/>
      <sheetData sheetId="168"/>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AAT (TASARON) (Yıldırım)"/>
      <sheetName val="Sheet1"/>
      <sheetName val="AB00(ESAS)"/>
      <sheetName val="AB00( TEKLIF)"/>
      <sheetName val="AB00 (SUM)"/>
      <sheetName val="AB00 (TASARON)"/>
      <sheetName val="AB00 (SON)"/>
      <sheetName val="B01"/>
      <sheetName val="B02"/>
      <sheetName val="B02.1"/>
      <sheetName val="B02.21"/>
      <sheetName val="B02.3"/>
      <sheetName val="B03"/>
      <sheetName val="B04"/>
      <sheetName val="B05"/>
      <sheetName val="B06"/>
      <sheetName val="B07"/>
      <sheetName val="B08"/>
      <sheetName val="B09"/>
      <sheetName val="B09.1"/>
      <sheetName val="B09.2"/>
      <sheetName val="B10"/>
      <sheetName val="B11"/>
      <sheetName val="B11 (2)"/>
      <sheetName val="B12"/>
      <sheetName val="B12.1"/>
      <sheetName val="B13"/>
      <sheetName val="B14"/>
      <sheetName val="INSAAT (COST)"/>
      <sheetName val="INSAAT (COST) (KAR)"/>
      <sheetName val="INSAAT (SON COST)"/>
      <sheetName val="INSAAT (TASARON)"/>
      <sheetName val="INSAAT (SALE)"/>
      <sheetName val="INSAAT (SALE) (TEKLİF)"/>
      <sheetName val="CASHFLOW"/>
      <sheetName val="Manhour(İns)"/>
      <sheetName val="Manhour (Çelik)"/>
      <sheetName val="Manhour (Elektrik)"/>
      <sheetName val="Makine"/>
      <sheetName val="SUMMARY"/>
      <sheetName val="MANPOWER"/>
      <sheetName val="TIME SCHEDULE"/>
      <sheetName val="FINANCE"/>
      <sheetName val="Sheet2"/>
      <sheetName val="Data"/>
      <sheetName val="Ozet"/>
      <sheetName val="Итоговая таблица"/>
      <sheetName val="BOTASLNG4"/>
      <sheetName val="Coeff"/>
      <sheetName val="ManHour"/>
      <sheetName val="Cash2"/>
      <sheetName val="Z"/>
      <sheetName val="Общий итог"/>
      <sheetName val="Лист2"/>
      <sheetName val="FitOutConfCentre"/>
      <sheetName val="AOP Summary-2"/>
      <sheetName val="Listeler"/>
      <sheetName val="05.Özet"/>
      <sheetName val="18.Veri Bankası ve Kabuller"/>
      <sheetName val="01.Kapak"/>
      <sheetName val=" n finansal eğri"/>
      <sheetName val="TABLO-3"/>
      <sheetName val="bqmpaloc"/>
      <sheetName val="Satir Bazli Odeme Listesi"/>
      <sheetName val="Наименование организации"/>
    </sheetNames>
    <sheetDataSet>
      <sheetData sheetId="0">
        <row r="9">
          <cell r="M9" t="str">
            <v>İŞ SÜRESİNCE</v>
          </cell>
        </row>
      </sheetData>
      <sheetData sheetId="1"/>
      <sheetData sheetId="2"/>
      <sheetData sheetId="3"/>
      <sheetData sheetId="4"/>
      <sheetData sheetId="5"/>
      <sheetData sheetId="6"/>
      <sheetData sheetId="7"/>
      <sheetData sheetId="8"/>
      <sheetData sheetId="9"/>
      <sheetData sheetId="10"/>
      <sheetData sheetId="11"/>
      <sheetData sheetId="12" refreshError="1">
        <row r="9">
          <cell r="M9" t="str">
            <v>İŞ SÜRESİNCE</v>
          </cell>
        </row>
        <row r="10">
          <cell r="M10" t="str">
            <v>TOP.TUTAR</v>
          </cell>
        </row>
        <row r="11">
          <cell r="M11" t="str">
            <v>USD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6">
          <cell r="M6" t="str">
            <v>Nakit</v>
          </cell>
        </row>
      </sheetData>
      <sheetData sheetId="6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sheetName val="HQBuilding"/>
      <sheetName val="FitOutHQBldg"/>
      <sheetName val="Security"/>
      <sheetName val="AutoMessengerSystem"/>
      <sheetName val="PASystem"/>
      <sheetName val="TelephoneSystem"/>
      <sheetName val="HQSpecialSystems"/>
      <sheetName val="WaterFeatures"/>
      <sheetName val="DealerRoom"/>
      <sheetName val="Services"/>
      <sheetName val="ACtoStairs"/>
      <sheetName val="GoodsDelivery"/>
      <sheetName val="ToiletPods"/>
      <sheetName val="HQBldgExtCladding"/>
      <sheetName val="GlazedSouthWall"/>
      <sheetName val="HQFFandE"/>
      <sheetName val="ConferenceCentre"/>
      <sheetName val="FitOutConfCentre"/>
      <sheetName val="ConfCentreSpecialSystems"/>
      <sheetName val="ConfCentreExtCladding"/>
      <sheetName val="ConfFFandE"/>
      <sheetName val="CarPark"/>
      <sheetName val="StatutoryCharges"/>
      <sheetName val="Drawingscover"/>
      <sheetName val="Drawings"/>
      <sheetName val="GFA HQ Building"/>
      <sheetName val="GFA Conference"/>
      <sheetName val="GeneralSummary"/>
      <sheetName val="ElementalSummary"/>
      <sheetName val="BQ"/>
      <sheetName val="BQ External"/>
      <sheetName val="SHOPLIST"/>
      <sheetName val="Notes"/>
      <sheetName val="Basis"/>
      <sheetName val="TAS"/>
      <sheetName val="icmal"/>
      <sheetName val="SubmitCal"/>
      <sheetName val="Penthouse Apartment"/>
      <sheetName val="#REF"/>
      <sheetName val="_______"/>
      <sheetName val="核算项目余额表"/>
      <sheetName val="Criteria"/>
      <sheetName val="Assumptions"/>
      <sheetName val="@risk rents and incentives"/>
      <sheetName val="Car park lease"/>
      <sheetName val="Net rent analysis"/>
      <sheetName val="Poz-1 "/>
      <sheetName val="차액보증"/>
      <sheetName val="Option"/>
      <sheetName val="Chiet tinh dz22"/>
      <sheetName val="Chiet tinh dz35"/>
      <sheetName val="LABOUR HISTOGRAM"/>
      <sheetName val="StattCo yCharges"/>
      <sheetName val="GFA_HQ_Building"/>
      <sheetName val="GFA_Conference"/>
      <sheetName val="Su}}ary"/>
      <sheetName val="D-623D"/>
      <sheetName val="Cash2"/>
      <sheetName val="Z"/>
      <sheetName val="Raw Data"/>
      <sheetName val="Graph Data (DO NOT PRINT)"/>
      <sheetName val="1"/>
      <sheetName val="Projet, methodes &amp; couts"/>
      <sheetName val="Macro1"/>
      <sheetName val="Planning"/>
      <sheetName val="TAHRIR"/>
      <sheetName val="Bases"/>
      <sheetName val="Risques majeurs &amp; Frais Ind."/>
      <sheetName val="Bouclage"/>
      <sheetName val="AREG_05"/>
      <sheetName val="CT Thang Mo"/>
      <sheetName val="Lab Cum Hist"/>
      <sheetName val="ancillary"/>
      <sheetName val="改加胶玻璃、室外栏杆"/>
      <sheetName val="BQ_External"/>
      <sheetName val="Bill_1"/>
      <sheetName val="Bill_2"/>
      <sheetName val="Bill_3"/>
      <sheetName val="Bill_4"/>
      <sheetName val="Bill_5"/>
      <sheetName val="Bill_6"/>
      <sheetName val="Bill_7"/>
      <sheetName val="BOQ"/>
      <sheetName val="Bill No. 2"/>
      <sheetName val="FOL - Bar"/>
      <sheetName val="Budget"/>
      <sheetName val="LEVEL SHEET"/>
      <sheetName val="CASHFLOWS"/>
      <sheetName val="SPT vs PHI"/>
      <sheetName val="budget summary (2)"/>
      <sheetName val="Budget Analysis Summary"/>
      <sheetName val=""/>
      <sheetName val="Sheet1"/>
      <sheetName val="LABOUR_HISTOGRAM"/>
      <sheetName val="JAS"/>
      <sheetName val="Rate analysis"/>
      <sheetName val="企业表一"/>
      <sheetName val="M-5C"/>
      <sheetName val="M-5A"/>
      <sheetName val="Sheet2"/>
      <sheetName val="Customize Your Invoice"/>
      <sheetName val="B"/>
      <sheetName val="HVAC BoQ"/>
      <sheetName val="PriceSummary"/>
      <sheetName val="CT  PL"/>
      <sheetName val="intr stool brkup"/>
      <sheetName val="ConferenceCentre_x0000_옰ʒ䄂ʒ鵠ʐ䄂ʒ閐̐䄂ʒ蕈̐"/>
      <sheetName val="HQ-TO"/>
      <sheetName val="Body Sheet"/>
      <sheetName val="1.0 Executive Summary"/>
      <sheetName val="Top sheet"/>
      <sheetName val="ANNEXURE-A"/>
      <sheetName val="COC"/>
      <sheetName val="Data"/>
      <sheetName val="Tender Summary"/>
      <sheetName val="Insurance Ext"/>
      <sheetName val="Prelims"/>
      <sheetName val="GFA_HQ_Building1"/>
      <sheetName val="GFA_Conference1"/>
      <sheetName val="BQ_External1"/>
      <sheetName val="Penthouse_Apartment"/>
      <sheetName val="StattCo_yCharges"/>
      <sheetName val="Raw_Data"/>
      <sheetName val="@risk_rents_and_incentives"/>
      <sheetName val="Car_park_lease"/>
      <sheetName val="Net_rent_analysis"/>
      <sheetName val="Poz-1_"/>
      <sheetName val="Chiet_tinh_dz22"/>
      <sheetName val="Chiet_tinh_dz35"/>
      <sheetName val="Lab_Cum_Hist"/>
      <sheetName val="Graph_Data_(DO_NOT_PRINT)"/>
      <sheetName val="Projet,_methodes_&amp;_couts"/>
      <sheetName val="Risques_majeurs_&amp;_Frais_Ind_"/>
      <sheetName val="CT_Thang_Mo"/>
      <sheetName val="Bill_No__2"/>
      <sheetName val="SPT_vs_PHI"/>
      <sheetName val="budget_summary_(2)"/>
      <sheetName val="Budget_Analysis_Summary"/>
      <sheetName val="CT__PL"/>
      <sheetName val="LEVEL_SHEET"/>
      <sheetName val="FOL_-_Bar"/>
      <sheetName val="sal"/>
      <sheetName val="2 Div 14 "/>
      <sheetName val="SHOPLIST.xls"/>
      <sheetName val="Inputs"/>
      <sheetName val="마산월령동골조물량변경"/>
      <sheetName val="Bill 1"/>
      <sheetName val="Bill 2"/>
      <sheetName val="Bill 3"/>
      <sheetName val="Bill 4"/>
      <sheetName val="Bill 5"/>
      <sheetName val="Bill 6"/>
      <sheetName val="Bill 7"/>
      <sheetName val="POWER"/>
      <sheetName val="MTP"/>
      <sheetName val="concrete"/>
      <sheetName val="beam-reinft-IIInd floor"/>
      <sheetName val="Ap A"/>
      <sheetName val="List"/>
      <sheetName val="Geneí¬_x0008_i_x0000__x0000__x0014__x0000_0."/>
      <sheetName val="70_x0000_,/0_x0000_s«_x0008_i_x0000_Æø_x0003_í¬_x0008_i_x0000_"/>
      <sheetName val="LABOUR_HISTOGRAM1"/>
      <sheetName val="Currencies"/>
      <sheetName val="기계내역서"/>
      <sheetName val="DATAS"/>
      <sheetName val="Rate_Analysis"/>
      <sheetName val="ACT_SPS"/>
      <sheetName val="SPSF"/>
      <sheetName val="Invoice Summary"/>
      <sheetName val="Sheet3"/>
      <sheetName val="Tender_Summary"/>
      <sheetName val="Insurance_Ext"/>
      <sheetName val="Wall"/>
      <sheetName val="beam-reinft-machine rm"/>
      <sheetName val="girder"/>
      <sheetName val="Rocker"/>
      <sheetName val="98Price"/>
      <sheetName val="POWER ASSUMPTIONS"/>
      <sheetName val="SAP"/>
      <sheetName val="PROJECT BRIEF"/>
      <sheetName val="Softscape Buildup"/>
      <sheetName val="Mat'l Rate"/>
      <sheetName val="Customize_Your_Invoice"/>
      <sheetName val="HVAC_BoQ"/>
      <sheetName val="Dubai golf"/>
      <sheetName val="GFA_HQ_Building2"/>
      <sheetName val="GFA_Conference2"/>
      <sheetName val="BQ_External2"/>
      <sheetName val="Penthouse_Apartment1"/>
      <sheetName val="StattCo_yCharges1"/>
      <sheetName val="Raw_Data1"/>
      <sheetName val="Bill_No__21"/>
      <sheetName val="Graph_Data_(DO_NOT_PRINT)1"/>
      <sheetName val="Chiet_tinh_dz221"/>
      <sheetName val="Chiet_tinh_dz351"/>
      <sheetName val="CT_Thang_Mo1"/>
      <sheetName val="@risk_rents_and_incentives1"/>
      <sheetName val="Car_park_lease1"/>
      <sheetName val="Net_rent_analysis1"/>
      <sheetName val="Poz-1_1"/>
      <sheetName val="Lab_Cum_Hist1"/>
      <sheetName val="FOL_-_Bar1"/>
      <sheetName val="LEVEL_SHEET1"/>
      <sheetName val="SPT_vs_PHI1"/>
      <sheetName val="budget_summary_(2)1"/>
      <sheetName val="Budget_Analysis_Summary1"/>
      <sheetName val="Projet,_methodes_&amp;_couts1"/>
      <sheetName val="Risques_majeurs_&amp;_Frais_Ind_1"/>
      <sheetName val="CT__PL1"/>
      <sheetName val="intr_stool_brkup"/>
      <sheetName val="Top_sheet"/>
      <sheetName val="Body_Sheet"/>
      <sheetName val="1_0_Executive_Summary"/>
      <sheetName val="B03"/>
      <sheetName val="B09.1"/>
      <sheetName val="C (3)"/>
      <sheetName val="GFA_HQ_Building3"/>
      <sheetName val="GFA_Conference3"/>
      <sheetName val="StattCo_yCharges2"/>
      <sheetName val="BQ_External3"/>
      <sheetName val="Penthouse_Apartment2"/>
      <sheetName val="LABOUR_HISTOGRAM3"/>
      <sheetName val="Chiet_tinh_dz222"/>
      <sheetName val="Chiet_tinh_dz352"/>
      <sheetName val="CT_Thang_Mo2"/>
      <sheetName val="Raw_Data2"/>
      <sheetName val="@risk_rents_and_incentives2"/>
      <sheetName val="Car_park_lease2"/>
      <sheetName val="Net_rent_analysis2"/>
      <sheetName val="Poz-1_2"/>
      <sheetName val="Lab_Cum_Hist2"/>
      <sheetName val="Graph_Data_(DO_NOT_PRINT)2"/>
      <sheetName val="LEVEL_SHEET2"/>
      <sheetName val="Bill_No__22"/>
      <sheetName val="Tender_Summary2"/>
      <sheetName val="Insurance_Ext2"/>
      <sheetName val="FOL_-_Bar2"/>
      <sheetName val="SPT_vs_PHI2"/>
      <sheetName val="Customize_Your_Invoice2"/>
      <sheetName val="HVAC_BoQ2"/>
      <sheetName val="Body_Sheet1"/>
      <sheetName val="1_0_Executive_Summary1"/>
      <sheetName val="Top_sheet1"/>
      <sheetName val="intr_stool_brkup1"/>
      <sheetName val="Rate_analysis1"/>
      <sheetName val="LABOUR_HISTOGRAM2"/>
      <sheetName val="Tender_Summary1"/>
      <sheetName val="Insurance_Ext1"/>
      <sheetName val="Customize_Your_Invoice1"/>
      <sheetName val="HVAC_BoQ1"/>
      <sheetName val="GFA_HQ_Building4"/>
      <sheetName val="GFA_Conference4"/>
      <sheetName val="StattCo_yCharges3"/>
      <sheetName val="BQ_External4"/>
      <sheetName val="Penthouse_Apartment3"/>
      <sheetName val="LABOUR_HISTOGRAM4"/>
      <sheetName val="Chiet_tinh_dz223"/>
      <sheetName val="Chiet_tinh_dz353"/>
      <sheetName val="CT_Thang_Mo3"/>
      <sheetName val="Raw_Data3"/>
      <sheetName val="@risk_rents_and_incentives3"/>
      <sheetName val="Car_park_lease3"/>
      <sheetName val="Net_rent_analysis3"/>
      <sheetName val="Poz-1_3"/>
      <sheetName val="Lab_Cum_Hist3"/>
      <sheetName val="Graph_Data_(DO_NOT_PRINT)3"/>
      <sheetName val="LEVEL_SHEET3"/>
      <sheetName val="Bill_No__23"/>
      <sheetName val="Tender_Summary3"/>
      <sheetName val="Insurance_Ext3"/>
      <sheetName val="FOL_-_Bar3"/>
      <sheetName val="SPT_vs_PHI3"/>
      <sheetName val="Customize_Your_Invoice3"/>
      <sheetName val="HVAC_BoQ3"/>
      <sheetName val="budget_summary_(2)2"/>
      <sheetName val="Budget_Analysis_Summary2"/>
      <sheetName val="Body_Sheet2"/>
      <sheetName val="1_0_Executive_Summary2"/>
      <sheetName val="Projet,_methodes_&amp;_couts2"/>
      <sheetName val="Risques_majeurs_&amp;_Frais_Ind_2"/>
      <sheetName val="CT__PL2"/>
      <sheetName val="Top_sheet2"/>
      <sheetName val="intr_stool_brkup2"/>
      <sheetName val="Rate_analysis2"/>
      <sheetName val="GFA_HQ_Building5"/>
      <sheetName val="GFA_Conference5"/>
      <sheetName val="StattCo_yCharges4"/>
      <sheetName val="BQ_External5"/>
      <sheetName val="Penthouse_Apartment4"/>
      <sheetName val="LABOUR_HISTOGRAM5"/>
      <sheetName val="Chiet_tinh_dz224"/>
      <sheetName val="Chiet_tinh_dz354"/>
      <sheetName val="CT_Thang_Mo4"/>
      <sheetName val="Raw_Data4"/>
      <sheetName val="@risk_rents_and_incentives4"/>
      <sheetName val="Car_park_lease4"/>
      <sheetName val="Net_rent_analysis4"/>
      <sheetName val="Poz-1_4"/>
      <sheetName val="Lab_Cum_Hist4"/>
      <sheetName val="Graph_Data_(DO_NOT_PRINT)4"/>
      <sheetName val="LEVEL_SHEET4"/>
      <sheetName val="Bill_No__24"/>
      <sheetName val="Tender_Summary4"/>
      <sheetName val="Insurance_Ext4"/>
      <sheetName val="FOL_-_Bar4"/>
      <sheetName val="SPT_vs_PHI4"/>
      <sheetName val="Customize_Your_Invoice4"/>
      <sheetName val="HVAC_BoQ4"/>
      <sheetName val="budget_summary_(2)3"/>
      <sheetName val="Budget_Analysis_Summary3"/>
      <sheetName val="Body_Sheet3"/>
      <sheetName val="1_0_Executive_Summary3"/>
      <sheetName val="Projet,_methodes_&amp;_couts3"/>
      <sheetName val="Risques_majeurs_&amp;_Frais_Ind_3"/>
      <sheetName val="CT__PL3"/>
      <sheetName val="Top_sheet3"/>
      <sheetName val="intr_stool_brkup3"/>
      <sheetName val="Rate_analysis3"/>
      <sheetName val="Civil Boq"/>
      <sheetName val="공종별_집계금액"/>
      <sheetName val="CODE"/>
      <sheetName val="HIRED LABOUR CODE"/>
      <sheetName val="PA- Consutant "/>
      <sheetName val="Design"/>
      <sheetName val="upa"/>
      <sheetName val="foot-slab reinft"/>
      <sheetName val="WITHOUT C&amp;I PROFIT (3)"/>
      <sheetName val="Рабочий лист"/>
      <sheetName val="ФМ"/>
      <sheetName val="Сравнение"/>
      <sheetName val="Activity List"/>
      <sheetName val="Geneí¬_x0008_i"/>
      <sheetName val="70"/>
      <sheetName val="ABSTRACT"/>
      <sheetName val="DETAILED  BOQ"/>
      <sheetName val="M-Book for Conc"/>
      <sheetName val="M-Book for FW"/>
      <sheetName val="Vehicles"/>
      <sheetName val="BILL COV"/>
      <sheetName val="Ra  stair"/>
      <sheetName val="PROJECT_BRIEF1"/>
      <sheetName val="Geneí¬i0_"/>
      <sheetName val="70,/0s«iÆøí¬i"/>
      <sheetName val="Bill_22"/>
      <sheetName val="C_(3)1"/>
      <sheetName val="Ap_A1"/>
      <sheetName val="2_Div_14_1"/>
      <sheetName val="Bill_11"/>
      <sheetName val="Bill_31"/>
      <sheetName val="Bill_41"/>
      <sheetName val="Bill_51"/>
      <sheetName val="Bill_61"/>
      <sheetName val="Bill_71"/>
      <sheetName val="SHOPLIST_xls"/>
      <sheetName val="Dubai_golf"/>
      <sheetName val="beam-reinft-IIInd_floor"/>
      <sheetName val="Invoice_Summary"/>
      <sheetName val="POWER_ASSUMPTIONS"/>
      <sheetName val="beam-reinft-machine_rm"/>
      <sheetName val="PROJECT_BRIEF"/>
      <sheetName val="Bill_21"/>
      <sheetName val="C_(3)"/>
      <sheetName val="Ap_A"/>
      <sheetName val="2_Div_14_"/>
      <sheetName val="MOS"/>
      <sheetName val="GFA_HQ_Building6"/>
      <sheetName val="GFA_Conference6"/>
      <sheetName val="BQ_External6"/>
      <sheetName val="Raw_Data5"/>
      <sheetName val="Penthouse_Apartment5"/>
      <sheetName val="StattCo_yCharges5"/>
      <sheetName val="@risk_rents_and_incentives5"/>
      <sheetName val="Car_park_lease5"/>
      <sheetName val="Net_rent_analysis5"/>
      <sheetName val="Poz-1_5"/>
      <sheetName val="Chiet_tinh_dz225"/>
      <sheetName val="Chiet_tinh_dz355"/>
      <sheetName val="LEVEL_SHEET5"/>
      <sheetName val="LABOUR_HISTOGRAM6"/>
      <sheetName val="Lab_Cum_Hist5"/>
      <sheetName val="Graph_Data_(DO_NOT_PRINT)5"/>
      <sheetName val="Body_Sheet4"/>
      <sheetName val="1_0_Executive_Summary4"/>
      <sheetName val="CT_Thang_Mo5"/>
      <sheetName val="Customize_Your_Invoice5"/>
      <sheetName val="HVAC_BoQ5"/>
      <sheetName val="Bill_No__25"/>
      <sheetName val="budget_summary_(2)4"/>
      <sheetName val="Budget_Analysis_Summary4"/>
      <sheetName val="Projet,_methodes_&amp;_couts4"/>
      <sheetName val="Risques_majeurs_&amp;_Frais_Ind_4"/>
      <sheetName val="SPT_vs_PHI5"/>
      <sheetName val="CT__PL4"/>
      <sheetName val="FOL_-_Bar5"/>
      <sheetName val="Tender_Summary5"/>
      <sheetName val="Insurance_Ext5"/>
      <sheetName val="Top_sheet4"/>
      <sheetName val="intr_stool_brkup4"/>
      <sheetName val="2_Div_14_2"/>
      <sheetName val="SHOPLIST_xls1"/>
      <sheetName val="Bill_23"/>
      <sheetName val="Ap_A2"/>
      <sheetName val="Bill_12"/>
      <sheetName val="Bill_32"/>
      <sheetName val="Bill_42"/>
      <sheetName val="Bill_52"/>
      <sheetName val="Bill_62"/>
      <sheetName val="Bill_72"/>
      <sheetName val="Invoice_Summary1"/>
      <sheetName val="beam-reinft-IIInd_floor1"/>
      <sheetName val="beam-reinft-machine_rm1"/>
      <sheetName val="PROJECT_BRIEF2"/>
      <sheetName val="C_(3)2"/>
      <sheetName val="POWER_ASSUMPTIONS1"/>
      <sheetName val="Dubai_golf1"/>
      <sheetName val="WITHOUT_C&amp;I_PROFIT_(3)"/>
      <sheetName val="Geneí¬i"/>
      <sheetName val="Civil_Boq"/>
      <sheetName val="DETAILED__BOQ"/>
      <sheetName val="M-Book_for_Conc"/>
      <sheetName val="M-Book_for_FW"/>
      <sheetName val="Activity_List"/>
      <sheetName val="HIRED_LABOUR_CODE"/>
      <sheetName val="PA-_Consutant_"/>
      <sheetName val="foot-slab_reinft"/>
      <sheetName val="Materials Cost(PCC)"/>
      <sheetName val="India F&amp;S Template"/>
      <sheetName val="Annex"/>
      <sheetName val="factors"/>
      <sheetName val="P4-B"/>
      <sheetName val="Break_Up"/>
      <sheetName val="RESULT"/>
      <sheetName val="IO LIST"/>
      <sheetName val="Formulas"/>
      <sheetName val="Material "/>
      <sheetName val="Quote Sheet"/>
      <sheetName val="CERTIFICATE"/>
      <sheetName val="250mm"/>
      <sheetName val="200mm"/>
      <sheetName val="160mm"/>
      <sheetName val="FITTINGS"/>
      <sheetName val="VALVE CHAMBERS"/>
      <sheetName val="Fire Hydrants"/>
      <sheetName val="B.GATE VALVE"/>
      <sheetName val="Sub G1 Fire"/>
      <sheetName val="Sub G12 Fire"/>
      <sheetName val="Toolbox"/>
      <sheetName val="ConferenceCentre?옰ʒ䄂ʒ鵠ʐ䄂ʒ閐̐䄂ʒ蕈̐"/>
      <sheetName val="bill nb2-Plumbing &amp; Drainag"/>
      <sheetName val="Pl &amp; Dr B"/>
      <sheetName val="Pl &amp; Dr G"/>
      <sheetName val="Pl &amp; Dr M"/>
      <sheetName val="Pl &amp; Dr 1"/>
      <sheetName val="Pl &amp; Dr 2"/>
      <sheetName val="Pl &amp; Dr 3"/>
      <sheetName val="Pl &amp; Dr 4"/>
      <sheetName val="Pl &amp; Dr 5"/>
      <sheetName val="Pl &amp; Dr 6"/>
      <sheetName val="Pl &amp; Dr 7"/>
      <sheetName val="Pl &amp; Dr 8"/>
      <sheetName val="Pl &amp; Dr R"/>
      <sheetName val="FF B"/>
      <sheetName val="FF G"/>
      <sheetName val="FF M"/>
      <sheetName val="FF 1"/>
      <sheetName val="FF 2 "/>
      <sheetName val="FF 3"/>
      <sheetName val="FF 4"/>
      <sheetName val="FF 5"/>
      <sheetName val="FF 6 "/>
      <sheetName val="FF 7"/>
      <sheetName val="FF 8"/>
      <sheetName val="FF R"/>
      <sheetName val="bill nb3-FF"/>
      <sheetName val="HVAC B"/>
      <sheetName val="HVAC G"/>
      <sheetName val="HVAC M"/>
      <sheetName val="HVAC 1"/>
      <sheetName val="HVAC 2"/>
      <sheetName val="HVAC 3"/>
      <sheetName val="HVAC 4"/>
      <sheetName val="HVAC 5"/>
      <sheetName val="HVAC 6"/>
      <sheetName val="HVAC 7"/>
      <sheetName val="HVAC 8"/>
      <sheetName val="HVAC R"/>
      <sheetName val="bill nb4-HVAC"/>
      <sheetName val="Pre"/>
      <sheetName val="SC B"/>
      <sheetName val="SC G"/>
      <sheetName val="SC M"/>
      <sheetName val="SC 1"/>
      <sheetName val="SC 2"/>
      <sheetName val="SC 3"/>
      <sheetName val="SC 4"/>
      <sheetName val="SC 5"/>
      <sheetName val="SC 6"/>
      <sheetName val="SC 7"/>
      <sheetName val="SC 8"/>
      <sheetName val="SC R"/>
      <sheetName val="6-SC"/>
      <sheetName val="AV B"/>
      <sheetName val="AV G"/>
      <sheetName val="AV M"/>
      <sheetName val="AV 1"/>
      <sheetName val="AV 2"/>
      <sheetName val="AV 3"/>
      <sheetName val="AV 4"/>
      <sheetName val="AV 5"/>
      <sheetName val="AV 6"/>
      <sheetName val="AV 7"/>
      <sheetName val="AV 8"/>
      <sheetName val="7-AV"/>
      <sheetName val="EL B"/>
      <sheetName val="ELG"/>
      <sheetName val="EL M"/>
      <sheetName val="EL 1"/>
      <sheetName val="EL 2"/>
      <sheetName val="EL 3"/>
      <sheetName val="EL 4"/>
      <sheetName val="EL 5"/>
      <sheetName val="EL 6"/>
      <sheetName val="EL 7"/>
      <sheetName val="EL 8"/>
      <sheetName val="EL R"/>
      <sheetName val="EL TR"/>
      <sheetName val="8- EL"/>
      <sheetName val="FA B"/>
      <sheetName val="FA G"/>
      <sheetName val="FA M"/>
      <sheetName val="FA 1"/>
      <sheetName val="FA 2"/>
      <sheetName val="FA 3"/>
      <sheetName val="FA 4"/>
      <sheetName val="FA 5"/>
      <sheetName val="FA 6"/>
      <sheetName val="FA 7"/>
      <sheetName val="FA 8"/>
      <sheetName val="FA R"/>
      <sheetName val="9- FA"/>
      <sheetName val="INSTR"/>
      <sheetName val="Day work"/>
      <sheetName val="Eq. Mobilization"/>
      <sheetName val="GFA_HQ_Building8"/>
      <sheetName val="GFA_Conference7"/>
      <sheetName val="BQ_External7"/>
      <sheetName val="Graph_Data_(DO_NOT_PRINT)6"/>
      <sheetName val="Penthouse_Apartment6"/>
      <sheetName val="Chiet_tinh_dz226"/>
      <sheetName val="Chiet_tinh_dz356"/>
      <sheetName val="StattCo_yCharges6"/>
      <sheetName val="Raw_Data6"/>
      <sheetName val="LABOUR_HISTOGRAM7"/>
      <sheetName val="@risk_rents_and_incentives6"/>
      <sheetName val="Car_park_lease6"/>
      <sheetName val="Net_rent_analysis6"/>
      <sheetName val="Poz-1_6"/>
      <sheetName val="CT_Thang_Mo6"/>
      <sheetName val="Lab_Cum_Hist6"/>
      <sheetName val="LEVEL_SHEET6"/>
      <sheetName val="Bill_No__26"/>
      <sheetName val="Tender_Summary6"/>
      <sheetName val="Insurance_Ext6"/>
      <sheetName val="FOL_-_Bar6"/>
      <sheetName val="SPT_vs_PHI6"/>
      <sheetName val="Customize_Your_Invoice6"/>
      <sheetName val="HVAC_BoQ6"/>
      <sheetName val="budget_summary_(2)5"/>
      <sheetName val="Budget_Analysis_Summary5"/>
      <sheetName val="Body_Sheet5"/>
      <sheetName val="1_0_Executive_Summary5"/>
      <sheetName val="Projet,_methodes_&amp;_couts5"/>
      <sheetName val="Risques_majeurs_&amp;_Frais_Ind_5"/>
      <sheetName val="Top_sheet5"/>
      <sheetName val="CT__PL5"/>
      <sheetName val="intr_stool_brkup5"/>
      <sheetName val="Rate_analysis5"/>
      <sheetName val="GFA_HQ_Building7"/>
      <sheetName val="Rate_analysis4"/>
      <sheetName val="RA-markate"/>
      <sheetName val="BOQ_Direct_selling cost"/>
      <sheetName val="Div. 02"/>
      <sheetName val="Div. 03"/>
      <sheetName val="Div. 04"/>
      <sheetName val="Div. 05"/>
      <sheetName val="Div. 06"/>
      <sheetName val="Div. 07"/>
      <sheetName val="Div. 08"/>
      <sheetName val="Div. 09"/>
      <sheetName val="Div. 10"/>
      <sheetName val="Div. 11"/>
      <sheetName val="Div. 12"/>
      <sheetName val="Div.13"/>
      <sheetName val="EXTERNAL WORKS"/>
      <sheetName val="PARAMETER"/>
      <sheetName val="PRODUCTIVITY RATE"/>
      <sheetName val="U.R.A - MASONRY"/>
      <sheetName val="U.R.A - PLASTERING"/>
      <sheetName val="U.R.A - TILING"/>
      <sheetName val="U.R.A - GRANITE"/>
      <sheetName val="V.C 2 - EARTHWORK"/>
      <sheetName val="V.C 9 - CERAMIC"/>
      <sheetName val="V.C 9 - FINISHES"/>
      <sheetName val="Data_Summary"/>
      <sheetName val="Softscape_Buildup"/>
      <sheetName val="Mat'l_Rate"/>
      <sheetName val="Ap_A3"/>
      <sheetName val="2_Div_14_3"/>
      <sheetName val="SHOPLIST_xls2"/>
      <sheetName val="PROJECT_BRIEF3"/>
      <sheetName val="Bill_24"/>
      <sheetName val="C_(3)3"/>
      <sheetName val="Bill_13"/>
      <sheetName val="Bill_33"/>
      <sheetName val="Bill_43"/>
      <sheetName val="Bill_53"/>
      <sheetName val="Bill_63"/>
      <sheetName val="Bill_73"/>
      <sheetName val="Dubai_golf2"/>
      <sheetName val="beam-reinft-IIInd_floor2"/>
      <sheetName val="Invoice_Summary2"/>
      <sheetName val="POWER_ASSUMPTIONS2"/>
      <sheetName val="beam-reinft-machine_rm2"/>
      <sheetName val="Civil_Boq1"/>
      <sheetName val="WITHOUT_C&amp;I_PROFIT_(3)1"/>
      <sheetName val="Activity_List1"/>
      <sheetName val="Softscape_Buildup1"/>
      <sheetName val="Mat'l_Rate1"/>
      <sheetName val="GFA_HQ_Building9"/>
      <sheetName val="GFA_Conference8"/>
      <sheetName val="StattCo_yCharges7"/>
      <sheetName val="BQ_External8"/>
      <sheetName val="Penthouse_Apartment7"/>
      <sheetName val="LABOUR_HISTOGRAM8"/>
      <sheetName val="Chiet_tinh_dz227"/>
      <sheetName val="Chiet_tinh_dz357"/>
      <sheetName val="CT_Thang_Mo7"/>
      <sheetName val="Raw_Data7"/>
      <sheetName val="@risk_rents_and_incentives7"/>
      <sheetName val="Car_park_lease7"/>
      <sheetName val="Net_rent_analysis7"/>
      <sheetName val="Poz-1_7"/>
      <sheetName val="Lab_Cum_Hist7"/>
      <sheetName val="Graph_Data_(DO_NOT_PRINT)7"/>
      <sheetName val="LEVEL_SHEET7"/>
      <sheetName val="SPT_vs_PHI7"/>
      <sheetName val="Bill_No__27"/>
      <sheetName val="Tender_Summary7"/>
      <sheetName val="Insurance_Ext7"/>
      <sheetName val="FOL_-_Bar7"/>
      <sheetName val="Customize_Your_Invoice7"/>
      <sheetName val="HVAC_BoQ7"/>
      <sheetName val="budget_summary_(2)6"/>
      <sheetName val="Budget_Analysis_Summary6"/>
      <sheetName val="Projet,_methodes_&amp;_couts6"/>
      <sheetName val="Risques_majeurs_&amp;_Frais_Ind_6"/>
      <sheetName val="Body_Sheet6"/>
      <sheetName val="1_0_Executive_Summary6"/>
      <sheetName val="Top_sheet6"/>
      <sheetName val="Rate_analysis6"/>
      <sheetName val="intr_stool_brkup6"/>
      <sheetName val="CT__PL6"/>
      <sheetName val="Ap_A4"/>
      <sheetName val="2_Div_14_4"/>
      <sheetName val="SHOPLIST_xls3"/>
      <sheetName val="PROJECT_BRIEF4"/>
      <sheetName val="Bill_25"/>
      <sheetName val="C_(3)4"/>
      <sheetName val="Bill_14"/>
      <sheetName val="Bill_34"/>
      <sheetName val="Bill_44"/>
      <sheetName val="Bill_54"/>
      <sheetName val="Bill_64"/>
      <sheetName val="Bill_74"/>
      <sheetName val="Dubai_golf3"/>
      <sheetName val="beam-reinft-IIInd_floor3"/>
      <sheetName val="Invoice_Summary3"/>
      <sheetName val="POWER_ASSUMPTIONS3"/>
      <sheetName val="beam-reinft-machine_rm3"/>
      <sheetName val="Civil_Boq2"/>
      <sheetName val="WITHOUT_C&amp;I_PROFIT_(3)2"/>
      <sheetName val="Activity_List2"/>
      <sheetName val="Softscape_Buildup2"/>
      <sheetName val="Mat'l_Rate2"/>
      <sheetName val="BILL_COV"/>
      <sheetName val="Ra__stair"/>
      <sheetName val="Working for RCC"/>
      <sheetName val="CHART OF ACCOUNTS"/>
      <sheetName val="E-Bill No.6 A-O"/>
      <sheetName val="房屋及建筑物"/>
      <sheetName val="XL4Poppy"/>
      <sheetName val="B185-B-2"/>
      <sheetName val="B185-B-3"/>
      <sheetName val="B185-B-4"/>
      <sheetName val="B185-B-5"/>
      <sheetName val="B185-B-6"/>
      <sheetName val="B185-B-7"/>
      <sheetName val="B185-B-8"/>
      <sheetName val="B185-B-9.1"/>
      <sheetName val="B185-B-9.2"/>
      <sheetName val="Day_work"/>
      <sheetName val="갑지"/>
      <sheetName val="15-MECH"/>
      <sheetName val="PMWeb_data"/>
      <sheetName val="VALVE_CHAMBERS"/>
      <sheetName val="Fire_Hydrants"/>
      <sheetName val="B_GATE_VALVE"/>
      <sheetName val="Sub_G1_Fire"/>
      <sheetName val="Sub_G12_Fire"/>
      <sheetName val="SS_MH"/>
      <sheetName val="PMWeb data"/>
      <sheetName val="SS MH"/>
      <sheetName val="w't table"/>
      <sheetName val="cp-e1"/>
      <sheetName val="COLUMN"/>
      <sheetName val="GFA_HQ_Building10"/>
      <sheetName val="GFA_Conference9"/>
      <sheetName val="StattCo_yCharges8"/>
      <sheetName val="BQ_External9"/>
      <sheetName val="Penthouse_Apartment8"/>
      <sheetName val="LABOUR_HISTOGRAM9"/>
      <sheetName val="Chiet_tinh_dz228"/>
      <sheetName val="Chiet_tinh_dz358"/>
      <sheetName val="CT_Thang_Mo8"/>
      <sheetName val="Raw_Data8"/>
      <sheetName val="@risk_rents_and_incentives8"/>
      <sheetName val="Car_park_lease8"/>
      <sheetName val="Net_rent_analysis8"/>
      <sheetName val="Poz-1_8"/>
      <sheetName val="Lab_Cum_Hist8"/>
      <sheetName val="Graph_Data_(DO_NOT_PRINT)8"/>
      <sheetName val="LEVEL_SHEET8"/>
      <sheetName val="SPT_vs_PHI8"/>
      <sheetName val="Bill_No__28"/>
      <sheetName val="Tender_Summary8"/>
      <sheetName val="Insurance_Ext8"/>
      <sheetName val="FOL_-_Bar8"/>
      <sheetName val="Customize_Your_Invoice8"/>
      <sheetName val="HVAC_BoQ8"/>
      <sheetName val="budget_summary_(2)7"/>
      <sheetName val="Budget_Analysis_Summary7"/>
      <sheetName val="Projet,_methodes_&amp;_couts7"/>
      <sheetName val="Risques_majeurs_&amp;_Frais_Ind_7"/>
      <sheetName val="Body_Sheet7"/>
      <sheetName val="1_0_Executive_Summary7"/>
      <sheetName val="Top_sheet7"/>
      <sheetName val="Rate_analysis7"/>
      <sheetName val="intr_stool_brkup7"/>
      <sheetName val="CT__PL7"/>
      <sheetName val="Ap_A5"/>
      <sheetName val="2_Div_14_5"/>
      <sheetName val="SHOPLIST_xls4"/>
      <sheetName val="PROJECT_BRIEF5"/>
      <sheetName val="Bill_26"/>
      <sheetName val="C_(3)5"/>
      <sheetName val="Bill_15"/>
      <sheetName val="Bill_35"/>
      <sheetName val="Bill_45"/>
      <sheetName val="Bill_55"/>
      <sheetName val="Bill_65"/>
      <sheetName val="Bill_75"/>
      <sheetName val="Dubai_golf4"/>
      <sheetName val="beam-reinft-IIInd_floor4"/>
      <sheetName val="Invoice_Summary4"/>
      <sheetName val="POWER_ASSUMPTIONS4"/>
      <sheetName val="beam-reinft-machine_rm4"/>
      <sheetName val="Civil_Boq3"/>
      <sheetName val="WITHOUT_C&amp;I_PROFIT_(3)3"/>
      <sheetName val="Activity_List3"/>
      <sheetName val="Softscape_Buildup3"/>
      <sheetName val="Mat'l_Rate3"/>
      <sheetName val="HIRED_LABOUR_CODE1"/>
      <sheetName val="PA-_Consutant_1"/>
      <sheetName val="foot-slab_reinft1"/>
      <sheetName val="DETAILED__BOQ1"/>
      <sheetName val="M-Book_for_Conc1"/>
      <sheetName val="M-Book_for_FW1"/>
      <sheetName val="BILL_COV1"/>
      <sheetName val="Ra__stair1"/>
      <sheetName val="Chiet t"/>
      <sheetName val="Staffing and Rates IA"/>
      <sheetName val="77S(O)"/>
      <sheetName val="PointNo.5"/>
      <sheetName val="11-hsd"/>
      <sheetName val="13-septic"/>
      <sheetName val="7-ug"/>
      <sheetName val="2-utility"/>
      <sheetName val="18-misc"/>
      <sheetName val="5-pipe"/>
      <sheetName val="Dropdown"/>
      <sheetName val="Elemental Buildup"/>
      <sheetName val="VALVE_CHAMBERS1"/>
      <sheetName val="Fire_Hydrants1"/>
      <sheetName val="B_GATE_VALVE1"/>
      <sheetName val="Sub_G1_Fire1"/>
      <sheetName val="Sub_G12_Fire1"/>
      <sheetName val="DETAILED__BOQ2"/>
      <sheetName val="M-Book_for_Conc2"/>
      <sheetName val="M-Book_for_FW2"/>
      <sheetName val="HIRED_LABOUR_CODE2"/>
      <sheetName val="PA-_Consutant_2"/>
      <sheetName val="foot-slab_reinft2"/>
      <sheetName val="Materials_Cost(PCC)"/>
      <sheetName val="India_F&amp;S_Template"/>
      <sheetName val="IO_LIST"/>
      <sheetName val="Material_"/>
      <sheetName val="Quote_Sheet"/>
      <sheetName val="Table"/>
      <sheetName val="Day_work1"/>
      <sheetName val="Gra¦_x0004_)_x0000__x0000__x0000_VW_x0000__x0000__x0000__x0000__x0000__x0000__x0000__x0000__x0000_ U"/>
      <sheetName val="/VW_x0000_VU_x0000_)_x0000__x0000__x0000_)_x0000__x0000__x0000__x0001__x0000__x0000__x0000_tÏØ0 _x0008__x0000__x0000_ _x0008_"/>
      <sheetName val="/VW_x0000_VU_x0000_)_x0000__x0000__x0000_)_x0000__x0000__x0000__x0001__x0000__x0000__x0000_tÏØ0_x0009__x0008__x0000__x0000__x0009__x0008_"/>
      <sheetName val="col-reinft1"/>
      <sheetName val="Gra¦_x0004_)"/>
      <sheetName val="/VW"/>
      <sheetName val="2.2)Revised Cash Flow"/>
      <sheetName val="ConferenceCentre_x005f_x0000_옰ʒ䄂ʒ鵠ʐ䄂ʒ"/>
      <sheetName val="Geneí¬_x005f_x0008_i_x005f_x0000__x005f_x0000__x0"/>
      <sheetName val="70_x005f_x0000_,_0_x005f_x0000_s«_x005f_x0008_i_x"/>
      <sheetName val="Geneí¬_x005f_x0008_i"/>
      <sheetName val="BS"/>
      <sheetName val="GFA_HQ_Building11"/>
      <sheetName val="GFA_Conference10"/>
      <sheetName val="StattCo_yCharges9"/>
      <sheetName val="BQ_External10"/>
      <sheetName val="Penthouse_Apartment9"/>
      <sheetName val="LABOUR_HISTOGRAM10"/>
      <sheetName val="Chiet_tinh_dz229"/>
      <sheetName val="Chiet_tinh_dz359"/>
      <sheetName val="CT_Thang_Mo9"/>
      <sheetName val="Raw_Data9"/>
      <sheetName val="@risk_rents_and_incentives9"/>
      <sheetName val="Car_park_lease9"/>
      <sheetName val="Net_rent_analysis9"/>
      <sheetName val="Poz-1_9"/>
      <sheetName val="Lab_Cum_Hist9"/>
      <sheetName val="Graph_Data_(DO_NOT_PRINT)9"/>
      <sheetName val="LEVEL_SHEET9"/>
      <sheetName val="SPT_vs_PHI9"/>
      <sheetName val="Bill_No__29"/>
      <sheetName val="Tender_Summary9"/>
      <sheetName val="Insurance_Ext9"/>
      <sheetName val="FOL_-_Bar9"/>
      <sheetName val="Customize_Your_Invoice9"/>
      <sheetName val="HVAC_BoQ9"/>
      <sheetName val="budget_summary_(2)8"/>
      <sheetName val="Budget_Analysis_Summary8"/>
      <sheetName val="Projet,_methodes_&amp;_couts8"/>
      <sheetName val="Risques_majeurs_&amp;_Frais_Ind_8"/>
      <sheetName val="Body_Sheet8"/>
      <sheetName val="1_0_Executive_Summary8"/>
      <sheetName val="Top_sheet8"/>
      <sheetName val="Rate_analysis8"/>
      <sheetName val="intr_stool_brkup8"/>
      <sheetName val="CT__PL8"/>
      <sheetName val="Ap_A6"/>
      <sheetName val="2_Div_14_6"/>
      <sheetName val="SHOPLIST_xls5"/>
      <sheetName val="PROJECT_BRIEF6"/>
      <sheetName val="Bill_27"/>
      <sheetName val="C_(3)6"/>
      <sheetName val="Bill_16"/>
      <sheetName val="Bill_36"/>
      <sheetName val="Bill_46"/>
      <sheetName val="Bill_56"/>
      <sheetName val="Bill_66"/>
      <sheetName val="Bill_76"/>
      <sheetName val="Dubai_golf5"/>
      <sheetName val="beam-reinft-IIInd_floor5"/>
      <sheetName val="Invoice_Summary5"/>
      <sheetName val="POWER_ASSUMPTIONS5"/>
      <sheetName val="beam-reinft-machine_rm5"/>
      <sheetName val="Civil_Boq4"/>
      <sheetName val="WITHOUT_C&amp;I_PROFIT_(3)4"/>
      <sheetName val="Activity_List4"/>
      <sheetName val="Softscape_Buildup4"/>
      <sheetName val="Mat'l_Rate4"/>
      <sheetName val="BILL_COV2"/>
      <sheetName val="Ra__stair2"/>
      <sheetName val="Eq__Mobilization"/>
      <sheetName val="Working_for_RCC"/>
      <sheetName val="B185-B-9_1"/>
      <sheetName val="B185-B-9_2"/>
      <sheetName val="BOQ_Direct_selling_cost"/>
      <sheetName val="CHART_OF_ACCOUNTS"/>
      <sheetName val="E-Bill_No_6_A-O"/>
      <sheetName val="B09_1"/>
      <sheetName val="Div__02"/>
      <sheetName val="Div__03"/>
      <sheetName val="Div__04"/>
      <sheetName val="Div__05"/>
      <sheetName val="Div__06"/>
      <sheetName val="Div__07"/>
      <sheetName val="Div__08"/>
      <sheetName val="Div__09"/>
      <sheetName val="Div__10"/>
      <sheetName val="Div__11"/>
      <sheetName val="Div__12"/>
      <sheetName val="Div_13"/>
      <sheetName val="EXTERNAL_WORKS"/>
      <sheetName val="PRODUCTIVITY_RATE"/>
      <sheetName val="U_R_A_-_MASONRY"/>
      <sheetName val="U_R_A_-_PLASTERING"/>
      <sheetName val="U_R_A_-_TILING"/>
      <sheetName val="U_R_A_-_GRANITE"/>
      <sheetName val="V_C_2_-_EARTHWORK"/>
      <sheetName val="V_C_9_-_CERAMIC"/>
      <sheetName val="V_C_9_-_FINISHES"/>
      <sheetName val="집계표(OPTION)"/>
      <sheetName val="Materials_Cost(PCC)1"/>
      <sheetName val="India_F&amp;S_Template1"/>
      <sheetName val="IO_LIST1"/>
      <sheetName val="Material_1"/>
      <sheetName val="Quote_Sheet1"/>
      <sheetName val="Div__021"/>
      <sheetName val="Div__031"/>
      <sheetName val="Div__041"/>
      <sheetName val="Div__051"/>
      <sheetName val="Div__061"/>
      <sheetName val="Div__071"/>
      <sheetName val="Div__081"/>
      <sheetName val="Div__091"/>
      <sheetName val="Div__101"/>
      <sheetName val="Div__111"/>
      <sheetName val="Div__121"/>
      <sheetName val="Div_131"/>
      <sheetName val="EXTERNAL_WORKS1"/>
      <sheetName val="PRODUCTIVITY_RATE1"/>
      <sheetName val="U_R_A_-_MASONRY1"/>
      <sheetName val="U_R_A_-_PLASTERING1"/>
      <sheetName val="U_R_A_-_TILING1"/>
      <sheetName val="U_R_A_-_GRANITE1"/>
      <sheetName val="V_C_2_-_EARTHWORK1"/>
      <sheetName val="V_C_9_-_CERAMIC1"/>
      <sheetName val="V_C_9_-_FINISHES1"/>
      <sheetName val="HIRED_LABOUR_CODE3"/>
      <sheetName val="PA-_Consutant_3"/>
      <sheetName val="foot-slab_reinft3"/>
      <sheetName val="DETAILED__BOQ3"/>
      <sheetName val="M-Book_for_Conc3"/>
      <sheetName val="M-Book_for_FW3"/>
      <sheetName val="VALVE_CHAMBERS2"/>
      <sheetName val="Fire_Hydrants2"/>
      <sheetName val="B_GATE_VALVE2"/>
      <sheetName val="Sub_G1_Fire2"/>
      <sheetName val="Sub_G12_Fire2"/>
      <sheetName val="w't_table"/>
      <sheetName val="bill_nb2-Plumbing_&amp;_Drainag"/>
      <sheetName val="Pl_&amp;_Dr_B"/>
      <sheetName val="Pl_&amp;_Dr_G"/>
      <sheetName val="Pl_&amp;_Dr_M"/>
      <sheetName val="Pl_&amp;_Dr_1"/>
      <sheetName val="Pl_&amp;_Dr_2"/>
      <sheetName val="Pl_&amp;_Dr_3"/>
      <sheetName val="Pl_&amp;_Dr_4"/>
      <sheetName val="Pl_&amp;_Dr_5"/>
      <sheetName val="Pl_&amp;_Dr_6"/>
      <sheetName val="Pl_&amp;_Dr_7"/>
      <sheetName val="Pl_&amp;_Dr_8"/>
      <sheetName val="Pl_&amp;_Dr_R"/>
      <sheetName val="FF_B"/>
      <sheetName val="FF_G"/>
      <sheetName val="FF_M"/>
      <sheetName val="FF_1"/>
      <sheetName val="FF_2_"/>
      <sheetName val="FF_3"/>
      <sheetName val="FF_4"/>
      <sheetName val="FF_5"/>
      <sheetName val="FF_6_"/>
      <sheetName val="FF_7"/>
      <sheetName val="FF_8"/>
      <sheetName val="FF_R"/>
      <sheetName val="bill_nb3-FF"/>
      <sheetName val="HVAC_B"/>
      <sheetName val="HVAC_G"/>
      <sheetName val="HVAC_M"/>
      <sheetName val="HVAC_1"/>
      <sheetName val="HVAC_2"/>
      <sheetName val="HVAC_3"/>
      <sheetName val="HVAC_4"/>
      <sheetName val="HVAC_5"/>
      <sheetName val="HVAC_6"/>
      <sheetName val="HVAC_7"/>
      <sheetName val="HVAC_8"/>
      <sheetName val="HVAC_R"/>
      <sheetName val="bill_nb4-HVAC"/>
      <sheetName val="SC_B"/>
      <sheetName val="SC_G"/>
      <sheetName val="SC_M"/>
      <sheetName val="SC_1"/>
      <sheetName val="SC_2"/>
      <sheetName val="SC_3"/>
      <sheetName val="SC_4"/>
      <sheetName val="SC_5"/>
      <sheetName val="SC_6"/>
      <sheetName val="SC_7"/>
      <sheetName val="SC_8"/>
      <sheetName val="SC_R"/>
      <sheetName val="AV_B"/>
      <sheetName val="AV_G"/>
      <sheetName val="AV_M"/>
      <sheetName val="AV_1"/>
      <sheetName val="AV_2"/>
      <sheetName val="AV_3"/>
      <sheetName val="AV_4"/>
      <sheetName val="AV_5"/>
      <sheetName val="AV_6"/>
      <sheetName val="AV_7"/>
      <sheetName val="AV_8"/>
      <sheetName val="EL_B"/>
      <sheetName val="EL_M"/>
      <sheetName val="EL_1"/>
      <sheetName val="EL_2"/>
      <sheetName val="EL_3"/>
      <sheetName val="EL_4"/>
      <sheetName val="EL_5"/>
      <sheetName val="EL_6"/>
      <sheetName val="EL_7"/>
      <sheetName val="EL_8"/>
      <sheetName val="EL_R"/>
      <sheetName val="EL_TR"/>
      <sheetName val="8-_EL"/>
      <sheetName val="FA_B"/>
      <sheetName val="FA_G"/>
      <sheetName val="FA_M"/>
      <sheetName val="FA_1"/>
      <sheetName val="FA_2"/>
      <sheetName val="FA_3"/>
      <sheetName val="FA_4"/>
      <sheetName val="FA_5"/>
      <sheetName val="FA_6"/>
      <sheetName val="FA_7"/>
      <sheetName val="FA_8"/>
      <sheetName val="FA_R"/>
      <sheetName val="9-_FA"/>
      <sheetName val="SStaff-Sept2013"/>
      <sheetName val="Index List"/>
      <sheetName val="Type List"/>
      <sheetName val="File Types"/>
      <sheetName val="escalation"/>
      <sheetName val="ANAL"/>
      <sheetName val="Employee List"/>
      <sheetName val="Division 2"/>
      <sheetName val="Division3"/>
      <sheetName val="Division 4"/>
      <sheetName val="Division 5"/>
      <sheetName val="Division 6"/>
      <sheetName val="Division 7"/>
      <sheetName val="Division 8"/>
      <sheetName val="Division 9"/>
      <sheetName val="Division 10"/>
      <sheetName val="Division11"/>
      <sheetName val="Division 12"/>
      <sheetName val="Division 14"/>
      <sheetName val="Division 21"/>
      <sheetName val="Division 22"/>
      <sheetName val="Division 23"/>
      <sheetName val="Division 26"/>
      <sheetName val="Division 27"/>
      <sheetName val="Division 28"/>
      <sheetName val="Division 31"/>
      <sheetName val="Division 32"/>
      <sheetName val="Division 33"/>
      <sheetName val="SUM"/>
      <sheetName val="SIEMENS"/>
      <sheetName val="입찰내역 발주처 양식"/>
      <sheetName val="Material List "/>
      <sheetName val="B6.2 "/>
      <sheetName val="PointNo_5"/>
      <sheetName val="Elemental_Buildup"/>
      <sheetName val="LIST DO NOT REMOVE"/>
      <sheetName val="GFA_HQ_Building12"/>
      <sheetName val="GFA_Conference11"/>
      <sheetName val="BQ_External11"/>
      <sheetName val="Projet,_methodes_&amp;_couts9"/>
      <sheetName val="Risques_majeurs_&amp;_Frais_Ind_9"/>
      <sheetName val="Penthouse_Apartment10"/>
      <sheetName val="LABOUR_HISTOGRAM11"/>
      <sheetName val="StattCo_yCharges10"/>
      <sheetName val="Chiet_tinh_dz2210"/>
      <sheetName val="Chiet_tinh_dz3510"/>
      <sheetName val="Raw_Data10"/>
      <sheetName val="CT_Thang_Mo10"/>
      <sheetName val="LEVEL_SHEET10"/>
      <sheetName val="SPT_vs_PHI10"/>
      <sheetName val="@risk_rents_and_incentives10"/>
      <sheetName val="Car_park_lease10"/>
      <sheetName val="Net_rent_analysis10"/>
      <sheetName val="Poz-1_10"/>
      <sheetName val="Lab_Cum_Hist10"/>
      <sheetName val="Graph_Data_(DO_NOT_PRINT)10"/>
      <sheetName val="Bill_No__210"/>
      <sheetName val="budget_summary_(2)9"/>
      <sheetName val="Budget_Analysis_Summary9"/>
      <sheetName val="Customize_Your_Invoice10"/>
      <sheetName val="HVAC_BoQ10"/>
      <sheetName val="FOL_-_Bar10"/>
      <sheetName val="Tender_Summary10"/>
      <sheetName val="Insurance_Ext10"/>
      <sheetName val="CT__PL9"/>
      <sheetName val="intr_stool_brkup9"/>
      <sheetName val="Top_sheet9"/>
      <sheetName val="Rate_analysis9"/>
      <sheetName val="PROJECT_BRIEF7"/>
      <sheetName val="Body_Sheet9"/>
      <sheetName val="1_0_Executive_Summary9"/>
      <sheetName val="C_(3)7"/>
      <sheetName val="Bill_28"/>
      <sheetName val="Ap_A7"/>
      <sheetName val="2_Div_14_7"/>
      <sheetName val="Bill_17"/>
      <sheetName val="Bill_37"/>
      <sheetName val="Bill_47"/>
      <sheetName val="Bill_57"/>
      <sheetName val="Bill_67"/>
      <sheetName val="Bill_77"/>
      <sheetName val="SHOPLIST_xls6"/>
      <sheetName val="Dubai_golf6"/>
      <sheetName val="beam-reinft-IIInd_floor6"/>
      <sheetName val="Invoice_Summary6"/>
      <sheetName val="POWER_ASSUMPTIONS6"/>
      <sheetName val="beam-reinft-machine_rm6"/>
      <sheetName val="WITHOUT_C&amp;I_PROFIT_(3)5"/>
      <sheetName val="Civil_Boq5"/>
      <sheetName val="Activity_List5"/>
      <sheetName val="Softscape_Buildup5"/>
      <sheetName val="Mat'l_Rate5"/>
      <sheetName val="HIRED_LABOUR_CODE4"/>
      <sheetName val="PA-_Consutant_4"/>
      <sheetName val="foot-slab_reinft4"/>
      <sheetName val="DETAILED__BOQ4"/>
      <sheetName val="M-Book_for_Conc4"/>
      <sheetName val="M-Book_for_FW4"/>
      <sheetName val="BILL_COV3"/>
      <sheetName val="Ra__stair3"/>
      <sheetName val="VALVE_CHAMBERS3"/>
      <sheetName val="Fire_Hydrants3"/>
      <sheetName val="B_GATE_VALVE3"/>
      <sheetName val="Sub_G1_Fire3"/>
      <sheetName val="Sub_G12_Fire3"/>
      <sheetName val="Day_work2"/>
      <sheetName val="Materials_Cost(PCC)2"/>
      <sheetName val="India_F&amp;S_Template2"/>
      <sheetName val="IO_LIST2"/>
      <sheetName val="Material_2"/>
      <sheetName val="Quote_Sheet2"/>
      <sheetName val="Eq__Mobilization1"/>
      <sheetName val="Working_for_RCC1"/>
      <sheetName val="B185-B-9_11"/>
      <sheetName val="B185-B-9_21"/>
      <sheetName val="BOQ_Direct_selling_cost1"/>
      <sheetName val="CHART_OF_ACCOUNTS1"/>
      <sheetName val="E-Bill_No_6_A-O1"/>
      <sheetName val="B09_11"/>
      <sheetName val="bill_nb2-Plumbing_&amp;_Drainag1"/>
      <sheetName val="Pl_&amp;_Dr_B1"/>
      <sheetName val="Pl_&amp;_Dr_G1"/>
      <sheetName val="Pl_&amp;_Dr_M1"/>
      <sheetName val="Pl_&amp;_Dr_11"/>
      <sheetName val="Pl_&amp;_Dr_21"/>
      <sheetName val="Pl_&amp;_Dr_31"/>
      <sheetName val="Pl_&amp;_Dr_41"/>
      <sheetName val="Pl_&amp;_Dr_51"/>
      <sheetName val="Pl_&amp;_Dr_61"/>
      <sheetName val="Pl_&amp;_Dr_71"/>
      <sheetName val="Pl_&amp;_Dr_81"/>
      <sheetName val="Pl_&amp;_Dr_R1"/>
      <sheetName val="FF_B1"/>
      <sheetName val="FF_G1"/>
      <sheetName val="FF_M1"/>
      <sheetName val="FF_11"/>
      <sheetName val="FF_2_1"/>
      <sheetName val="FF_31"/>
      <sheetName val="FF_41"/>
      <sheetName val="FF_51"/>
      <sheetName val="FF_6_1"/>
      <sheetName val="FF_71"/>
      <sheetName val="FF_81"/>
      <sheetName val="FF_R1"/>
      <sheetName val="bill_nb3-FF1"/>
      <sheetName val="HVAC_B1"/>
      <sheetName val="HVAC_G1"/>
      <sheetName val="HVAC_M1"/>
      <sheetName val="HVAC_11"/>
      <sheetName val="HVAC_21"/>
      <sheetName val="HVAC_31"/>
      <sheetName val="HVAC_41"/>
      <sheetName val="HVAC_51"/>
      <sheetName val="HVAC_61"/>
      <sheetName val="HVAC_71"/>
      <sheetName val="HVAC_81"/>
      <sheetName val="HVAC_R1"/>
      <sheetName val="bill_nb4-HVAC1"/>
      <sheetName val="SC_B1"/>
      <sheetName val="SC_G1"/>
      <sheetName val="SC_M1"/>
      <sheetName val="SC_11"/>
      <sheetName val="SC_21"/>
      <sheetName val="SC_31"/>
      <sheetName val="SC_41"/>
      <sheetName val="SC_51"/>
      <sheetName val="SC_61"/>
      <sheetName val="SC_71"/>
      <sheetName val="SC_81"/>
      <sheetName val="SC_R1"/>
      <sheetName val="AV_B1"/>
      <sheetName val="AV_G1"/>
      <sheetName val="AV_M1"/>
      <sheetName val="AV_11"/>
      <sheetName val="AV_21"/>
      <sheetName val="AV_31"/>
      <sheetName val="AV_41"/>
      <sheetName val="AV_51"/>
      <sheetName val="AV_61"/>
      <sheetName val="AV_71"/>
      <sheetName val="AV_81"/>
      <sheetName val="EL_B1"/>
      <sheetName val="EL_M1"/>
      <sheetName val="EL_11"/>
      <sheetName val="EL_21"/>
      <sheetName val="EL_31"/>
      <sheetName val="EL_41"/>
      <sheetName val="EL_51"/>
      <sheetName val="EL_61"/>
      <sheetName val="EL_71"/>
      <sheetName val="EL_81"/>
      <sheetName val="EL_R1"/>
      <sheetName val="EL_TR1"/>
      <sheetName val="8-_EL1"/>
      <sheetName val="FA_B1"/>
      <sheetName val="FA_G1"/>
      <sheetName val="FA_M1"/>
      <sheetName val="FA_11"/>
      <sheetName val="FA_21"/>
      <sheetName val="FA_31"/>
      <sheetName val="FA_41"/>
      <sheetName val="FA_51"/>
      <sheetName val="FA_61"/>
      <sheetName val="FA_71"/>
      <sheetName val="FA_81"/>
      <sheetName val="FA_R1"/>
      <sheetName val="9-_FA1"/>
      <sheetName val="Div__022"/>
      <sheetName val="Div__032"/>
      <sheetName val="Div__042"/>
      <sheetName val="Div__052"/>
      <sheetName val="Div__062"/>
      <sheetName val="Div__072"/>
      <sheetName val="Div__082"/>
      <sheetName val="Div__092"/>
      <sheetName val="Div__102"/>
      <sheetName val="Div__112"/>
      <sheetName val="Div__122"/>
      <sheetName val="Div_132"/>
      <sheetName val="EXTERNAL_WORKS2"/>
      <sheetName val="PRODUCTIVITY_RATE2"/>
      <sheetName val="U_R_A_-_MASONRY2"/>
      <sheetName val="U_R_A_-_PLASTERING2"/>
      <sheetName val="U_R_A_-_TILING2"/>
      <sheetName val="U_R_A_-_GRANITE2"/>
      <sheetName val="V_C_2_-_EARTHWORK2"/>
      <sheetName val="V_C_9_-_CERAMIC2"/>
      <sheetName val="V_C_9_-_FINISHES2"/>
      <sheetName val="PMWeb_data1"/>
      <sheetName val="w't_table1"/>
      <sheetName val="Gra¦)VW_U"/>
      <sheetName val="/VWVU))tÏØ0  "/>
      <sheetName val="2_2)Revised_Cash_Flow"/>
      <sheetName val="/VWVU))tÏØ0__"/>
      <sheetName val="SS_MH1"/>
      <sheetName val="Chiet_t"/>
      <sheetName val="Staffing_and_Rates_IA"/>
      <sheetName val="Index_List"/>
      <sheetName val="Type_List"/>
      <sheetName val="File_Types"/>
      <sheetName val="Gra¦)"/>
      <sheetName val="입찰내역_발주처_양식"/>
      <sheetName val="Material_List_"/>
      <sheetName val="Lists"/>
      <sheetName val="PRECAST lightconc-II"/>
      <sheetName val="P&amp;L-BDMC"/>
      <sheetName val="final abstract"/>
      <sheetName val="Detail"/>
      <sheetName val="p&amp;m"/>
      <sheetName val="Voucher"/>
      <sheetName val="Quantity"/>
      <sheetName val="??-BLDG"/>
      <sheetName val="PNT-QUOT-#3"/>
      <sheetName val="COAT&amp;WRAP-QIOT-#3"/>
      <sheetName val="ml"/>
      <sheetName val="Demand"/>
      <sheetName val="Occ"/>
      <sheetName val="Summary of Work"/>
      <sheetName val="_x005f_x0000__x005f_x0000__x005f_x0000__x005f_x0000__x0"/>
      <sheetName val="Staff Acco."/>
      <sheetName val="TBAL9697 -group wise  sdpl"/>
      <sheetName val="Old"/>
      <sheetName val="Elemental_Buildup1"/>
      <sheetName val="PointNo_51"/>
      <sheetName val="B6_2_"/>
      <sheetName val="LIST_DO_NOT_REMOVE"/>
      <sheetName val="VCH-SLC"/>
      <sheetName val="Item- Compact"/>
      <sheetName val="Supplier"/>
      <sheetName val="BLK2"/>
      <sheetName val="BLK3"/>
      <sheetName val="E &amp; R"/>
      <sheetName val="radar"/>
      <sheetName val="UG"/>
      <sheetName val="Earthwork"/>
      <sheetName val="GIAVLIEU"/>
      <sheetName val="Project Cost Breakdown"/>
      <sheetName val="[SHOPLIST.xls]70_x0000_,/0_x0000_s«_x0008_i_x0000_Æø_x0003_í¬"/>
      <sheetName val="[SHOPLIST.xls]70,/0s«iÆøí¬i"/>
      <sheetName val="Annex 1 Sect 3a"/>
      <sheetName val="Annex 1 Sect 3a.1"/>
      <sheetName val="Annex 1 Sect 3b"/>
      <sheetName val="Annex 1 Sect 3c"/>
      <sheetName val="HOURLY RATES"/>
      <sheetName val="PT 141- Site A Landscape"/>
      <sheetName val="SITE WORK"/>
      <sheetName val="Prices"/>
      <sheetName val="Rate summary"/>
      <sheetName val="#REF!"/>
      <sheetName val="SW-TEO"/>
      <sheetName val="科目余额表正式"/>
      <sheetName val="Sub_G1_Five"/>
      <sheetName val="%"/>
      <sheetName val="Рабочий_лист"/>
      <sheetName val="70_x005f_x0000_,/0_x005f_x0000_s«_x005f_x0008_i_x"/>
      <sheetName val="Geneí¬_x0008_i??_x0014_?0."/>
      <sheetName val="70?,/0?s«_x0008_i?Æø_x0003_í¬_x0008_i?"/>
      <sheetName val="[SHOPLIST.xls]/VW"/>
      <sheetName val="[SHOPLIST.xls]/VWVU))tÏØ0  "/>
      <sheetName val="[SHOPLIST.xls]/VWVU))tÏØ0__"/>
      <sheetName val="Исх"/>
      <sheetName val="Класс"/>
      <sheetName val="В2В"/>
      <sheetName val="Инсп"/>
      <sheetName val="Грайв"/>
      <sheetName val="ГвГ"/>
      <sheetName val="ИК_В2В"/>
      <sheetName val="УК_Город"/>
      <sheetName val="Свод (Бюджет)"/>
      <sheetName val="Name"/>
      <sheetName val="Свод (понедельно)"/>
      <sheetName val="Статьи расходов"/>
      <sheetName val="НСИ"/>
      <sheetName val="Fiyatlar"/>
      <sheetName val="Лист1"/>
      <sheetName val="[SHOPLIST.xls][SHOPLIST.xls]70_x0000_"/>
      <sheetName val="[SHOPLIST.xls][SHOPLIST.xls]70,"/>
      <sheetName val="office"/>
      <sheetName val="Lab"/>
      <sheetName val="PRECAST_lightconc-II"/>
      <sheetName val="final_abstract"/>
      <sheetName val="PRECAST_lightconc-II1"/>
      <sheetName val="final_abstract1"/>
      <sheetName val="PRECAST_lightconc-II2"/>
      <sheetName val="BOQ_Direct_selling_cost2"/>
      <sheetName val="final_abstract2"/>
      <sheetName val="Materials_Cost(PCC)3"/>
      <sheetName val="India_F&amp;S_Template3"/>
      <sheetName val="IO_LIST3"/>
      <sheetName val="Material_3"/>
      <sheetName val="Quote_Sheet3"/>
      <sheetName val="PRECAST_lightconc-II3"/>
      <sheetName val="BOQ_Direct_selling_cost3"/>
      <sheetName val="final_abstract3"/>
      <sheetName val="Materials_Cost(PCC)4"/>
      <sheetName val="India_F&amp;S_Template4"/>
      <sheetName val="IO_LIST4"/>
      <sheetName val="Material_4"/>
      <sheetName val="Quote_Sheet4"/>
      <sheetName val="PRECAST_lightconc-II4"/>
      <sheetName val="BOQ_Direct_selling_cost4"/>
      <sheetName val="final_abstract4"/>
      <sheetName val="ABS"/>
      <sheetName val="R20_R30_work"/>
      <sheetName val="Ave.wtd.rates"/>
      <sheetName val="Labour &amp; Plant"/>
      <sheetName val="Debits as on 12.04.08"/>
      <sheetName val="Intro"/>
      <sheetName val="STAFFSCHED "/>
      <sheetName val="Progress"/>
      <sheetName val="Back up"/>
      <sheetName val="Header"/>
      <sheetName val="Risk Breakdown Structure"/>
      <sheetName val="BASE_APR17_HISTOGRAMS"/>
      <sheetName val="PRJDATA"/>
      <sheetName val="Master"/>
      <sheetName val="GRSummary"/>
      <sheetName val="References"/>
      <sheetName val="Division_2"/>
      <sheetName val="Division_4"/>
      <sheetName val="Division_5"/>
      <sheetName val="Division_6"/>
      <sheetName val="Division_7"/>
      <sheetName val="Division_8"/>
      <sheetName val="Division_9"/>
      <sheetName val="Division_10"/>
      <sheetName val="Division_12"/>
      <sheetName val="Division_14"/>
      <sheetName val="Division_21"/>
      <sheetName val="Division_22"/>
      <sheetName val="Division_23"/>
      <sheetName val="Division_26"/>
      <sheetName val="Division_27"/>
      <sheetName val="Division_28"/>
      <sheetName val="Division_31"/>
      <sheetName val="Division_32"/>
      <sheetName val="Division_33"/>
      <sheetName val="XV10017"/>
      <sheetName val="????????"/>
      <sheetName val="Sheet7"/>
      <sheetName val="Common Variables"/>
      <sheetName val="INDIGINEOUS ITEMS "/>
      <sheetName val="train cash"/>
      <sheetName val="accom cash"/>
      <sheetName val="ConferenceCentre_x0000_옰ʒ䄂ʒ鵠ʐ䄂ʒ"/>
      <sheetName val="Geneí¬_x0008_i_x0000__x0000__x0"/>
      <sheetName val="70_x0000_,_0_x0000_s«_x0008_i_x"/>
      <sheetName val="_x0000__x0000__x0000__x0000__x0"/>
      <sheetName val="Geneí¬ i_x0000__x0000_ _x0000_0."/>
      <sheetName val="70_x0000_,/0_x0000_s« i_x0000_Æø í¬ i_x0000_"/>
      <sheetName val="70,_0s«iÆøí¬i"/>
      <sheetName val="d-safe DELUXE"/>
      <sheetName val="ConferenceCentre_옰ʒ䄂ʒ鵠ʐ䄂ʒ閐̐䄂ʒ蕈̐"/>
      <sheetName val="BG"/>
      <sheetName val="RAB AR&amp;STR"/>
      <sheetName val="GPL Revenu Update"/>
      <sheetName val="DO NOT TOUCH"/>
      <sheetName val="Work Type"/>
      <sheetName val="UOM"/>
      <sheetName val="MA"/>
      <sheetName val="Rebars"/>
      <sheetName val="Mall waterproofing"/>
      <sheetName val="MSCP waterproofing"/>
      <sheetName val="-----------------"/>
      <sheetName val="Day_work3"/>
      <sheetName val="Div__023"/>
      <sheetName val="Div__033"/>
      <sheetName val="Div__043"/>
      <sheetName val="Div__053"/>
      <sheetName val="Div__063"/>
      <sheetName val="Div__073"/>
      <sheetName val="Div__083"/>
      <sheetName val="Div__093"/>
      <sheetName val="Div__103"/>
      <sheetName val="Div__113"/>
      <sheetName val="Div__123"/>
      <sheetName val="Div_133"/>
      <sheetName val="EXTERNAL_WORKS3"/>
      <sheetName val="PRODUCTIVITY_RATE3"/>
      <sheetName val="U_R_A_-_MASONRY3"/>
      <sheetName val="U_R_A_-_PLASTERING3"/>
      <sheetName val="U_R_A_-_TILING3"/>
      <sheetName val="U_R_A_-_GRANITE3"/>
      <sheetName val="V_C_2_-_EARTHWORK3"/>
      <sheetName val="V_C_9_-_CERAMIC3"/>
      <sheetName val="V_C_9_-_FINISHES3"/>
      <sheetName val="Summary_of_Work"/>
      <sheetName val="Employee_List"/>
      <sheetName val="Duct Accesories"/>
      <sheetName val="COSTING"/>
      <sheetName val="合成単価作成表-BLDG"/>
      <sheetName val="GFA_HQ_Building13"/>
      <sheetName val="GFA_Conference12"/>
      <sheetName val="BQ_External12"/>
      <sheetName val="Graph_Data_(DO_NOT_PRINT)11"/>
      <sheetName val="Penthouse_Apartment11"/>
      <sheetName val="LABOUR_HISTOGRAM12"/>
      <sheetName val="StattCo_yCharges11"/>
      <sheetName val="Projet,_methodes_&amp;_couts10"/>
      <sheetName val="Risques_majeurs_&amp;_Frais_Ind_10"/>
      <sheetName val="Raw_Data11"/>
      <sheetName val="Chiet_tinh_dz2211"/>
      <sheetName val="Chiet_tinh_dz3511"/>
      <sheetName val="@risk_rents_and_incentives11"/>
      <sheetName val="Car_park_lease11"/>
      <sheetName val="Net_rent_analysis11"/>
      <sheetName val="Poz-1_11"/>
      <sheetName val="Lab_Cum_Hist11"/>
      <sheetName val="CT_Thang_Mo11"/>
      <sheetName val="LEVEL_SHEET11"/>
      <sheetName val="SPT_vs_PHI11"/>
      <sheetName val="CT__PL10"/>
      <sheetName val="FOL_-_Bar11"/>
      <sheetName val="Customize_Your_Invoice11"/>
      <sheetName val="HVAC_BoQ11"/>
      <sheetName val="Bill_No__211"/>
      <sheetName val="Tender_Summary11"/>
      <sheetName val="Insurance_Ext11"/>
      <sheetName val="budget_summary_(2)10"/>
      <sheetName val="Budget_Analysis_Summary10"/>
      <sheetName val="Body_Sheet10"/>
      <sheetName val="1_0_Executive_Summary10"/>
      <sheetName val="2_Div_14_8"/>
      <sheetName val="Top_sheet10"/>
      <sheetName val="intr_stool_brkup10"/>
      <sheetName val="Bill_18"/>
      <sheetName val="Bill_29"/>
      <sheetName val="Bill_38"/>
      <sheetName val="Bill_48"/>
      <sheetName val="Bill_58"/>
      <sheetName val="Bill_68"/>
      <sheetName val="Bill_78"/>
      <sheetName val="Ap_A8"/>
      <sheetName val="Rate_analysis10"/>
      <sheetName val="POWER_ASSUMPTIONS7"/>
      <sheetName val="Dubai_golf7"/>
      <sheetName val="beam-reinft-IIInd_floor7"/>
      <sheetName val="beam-reinft-machine_rm7"/>
      <sheetName val="SHOPLIST_xls7"/>
      <sheetName val="PROJECT_BRIEF8"/>
      <sheetName val="Invoice_Summary7"/>
      <sheetName val="Civil_Boq6"/>
      <sheetName val="C_(3)8"/>
      <sheetName val="WITHOUT_C&amp;I_PROFIT_(3)6"/>
      <sheetName val="DETAILED__BOQ5"/>
      <sheetName val="M-Book_for_Conc5"/>
      <sheetName val="M-Book_for_FW5"/>
      <sheetName val="BILL_COV4"/>
      <sheetName val="Ra__stair4"/>
      <sheetName val="Activity_List6"/>
      <sheetName val="Softscape_Buildup6"/>
      <sheetName val="Mat'l_Rate6"/>
      <sheetName val="VALVE_CHAMBERS4"/>
      <sheetName val="Fire_Hydrants4"/>
      <sheetName val="B_GATE_VALVE4"/>
      <sheetName val="Sub_G1_Fire4"/>
      <sheetName val="Sub_G12_Fire4"/>
      <sheetName val="PA-_Consutant_5"/>
      <sheetName val="HIRED_LABOUR_CODE5"/>
      <sheetName val="foot-slab_reinft5"/>
      <sheetName val="CHART_OF_ACCOUNTS2"/>
      <sheetName val="E-Bill_No_6_A-O2"/>
      <sheetName val="B185-B-9_12"/>
      <sheetName val="B185-B-9_22"/>
      <sheetName val="B09_12"/>
      <sheetName val="PMWeb_data2"/>
      <sheetName val="SS_MH2"/>
      <sheetName val="Eq__Mobilization2"/>
      <sheetName val="w't_table2"/>
      <sheetName val="bill_nb2-Plumbing_&amp;_Drainag2"/>
      <sheetName val="Pl_&amp;_Dr_B2"/>
      <sheetName val="Pl_&amp;_Dr_G2"/>
      <sheetName val="Pl_&amp;_Dr_M2"/>
      <sheetName val="Pl_&amp;_Dr_12"/>
      <sheetName val="Pl_&amp;_Dr_22"/>
      <sheetName val="Pl_&amp;_Dr_32"/>
      <sheetName val="Pl_&amp;_Dr_42"/>
      <sheetName val="Pl_&amp;_Dr_52"/>
      <sheetName val="Pl_&amp;_Dr_62"/>
      <sheetName val="Pl_&amp;_Dr_72"/>
      <sheetName val="Pl_&amp;_Dr_82"/>
      <sheetName val="Pl_&amp;_Dr_R2"/>
      <sheetName val="FF_B2"/>
      <sheetName val="FF_G2"/>
      <sheetName val="FF_M2"/>
      <sheetName val="FF_12"/>
      <sheetName val="FF_2_2"/>
      <sheetName val="FF_32"/>
      <sheetName val="FF_42"/>
      <sheetName val="FF_52"/>
      <sheetName val="FF_6_2"/>
      <sheetName val="FF_72"/>
      <sheetName val="FF_82"/>
      <sheetName val="FF_R2"/>
      <sheetName val="bill_nb3-FF2"/>
      <sheetName val="HVAC_B2"/>
      <sheetName val="HVAC_G2"/>
      <sheetName val="HVAC_M2"/>
      <sheetName val="HVAC_12"/>
      <sheetName val="HVAC_22"/>
      <sheetName val="HVAC_32"/>
      <sheetName val="HVAC_42"/>
      <sheetName val="HVAC_52"/>
      <sheetName val="HVAC_62"/>
      <sheetName val="HVAC_72"/>
      <sheetName val="HVAC_82"/>
      <sheetName val="HVAC_R2"/>
      <sheetName val="bill_nb4-HVAC2"/>
      <sheetName val="SC_B2"/>
      <sheetName val="SC_G2"/>
      <sheetName val="SC_M2"/>
      <sheetName val="SC_12"/>
      <sheetName val="SC_22"/>
      <sheetName val="SC_32"/>
      <sheetName val="SC_42"/>
      <sheetName val="SC_52"/>
      <sheetName val="SC_62"/>
      <sheetName val="SC_72"/>
      <sheetName val="SC_82"/>
      <sheetName val="SC_R2"/>
      <sheetName val="AV_B2"/>
      <sheetName val="AV_G2"/>
      <sheetName val="AV_M2"/>
      <sheetName val="AV_12"/>
      <sheetName val="AV_22"/>
      <sheetName val="AV_32"/>
      <sheetName val="AV_42"/>
      <sheetName val="AV_52"/>
      <sheetName val="AV_62"/>
      <sheetName val="AV_72"/>
      <sheetName val="AV_82"/>
      <sheetName val="EL_B2"/>
      <sheetName val="EL_M2"/>
      <sheetName val="EL_12"/>
      <sheetName val="EL_22"/>
      <sheetName val="EL_32"/>
      <sheetName val="EL_42"/>
      <sheetName val="EL_52"/>
      <sheetName val="EL_62"/>
      <sheetName val="EL_72"/>
      <sheetName val="EL_82"/>
      <sheetName val="EL_R2"/>
      <sheetName val="EL_TR2"/>
      <sheetName val="8-_EL2"/>
      <sheetName val="FA_B2"/>
      <sheetName val="FA_G2"/>
      <sheetName val="FA_M2"/>
      <sheetName val="FA_12"/>
      <sheetName val="FA_22"/>
      <sheetName val="FA_32"/>
      <sheetName val="FA_42"/>
      <sheetName val="FA_52"/>
      <sheetName val="FA_62"/>
      <sheetName val="FA_72"/>
      <sheetName val="FA_82"/>
      <sheetName val="FA_R2"/>
      <sheetName val="9-_FA2"/>
      <sheetName val="Working_for_RCC2"/>
      <sheetName val="2_2)Revised_Cash_Flow1"/>
      <sheetName val="Material_List_1"/>
      <sheetName val="Chiet_t1"/>
      <sheetName val="Staffing_and_Rates_IA1"/>
      <sheetName val="Index_List1"/>
      <sheetName val="Type_List1"/>
      <sheetName val="File_Types1"/>
      <sheetName val="입찰내역_발주처_양식1"/>
      <sheetName val="/VWVU))tÏØ0__1"/>
      <sheetName val="Staff_Acco_"/>
      <sheetName val="TBAL9697_-group_wise__sdpl"/>
      <sheetName val="Division_24"/>
      <sheetName val="Division_41"/>
      <sheetName val="Division_51"/>
      <sheetName val="Division_61"/>
      <sheetName val="Division_71"/>
      <sheetName val="Division_81"/>
      <sheetName val="Division_91"/>
      <sheetName val="Division_101"/>
      <sheetName val="Division_121"/>
      <sheetName val="Division_141"/>
      <sheetName val="Division_211"/>
      <sheetName val="Division_221"/>
      <sheetName val="Division_231"/>
      <sheetName val="Division_261"/>
      <sheetName val="Division_271"/>
      <sheetName val="Division_281"/>
      <sheetName val="Division_311"/>
      <sheetName val="Division_321"/>
      <sheetName val="Division_331"/>
      <sheetName val="/VWVU))tÏØ0__2"/>
      <sheetName val="GFA_HQ_Building14"/>
      <sheetName val="GFA_Conference13"/>
      <sheetName val="BQ_External13"/>
      <sheetName val="Raw_Data12"/>
      <sheetName val="Penthouse_Apartment12"/>
      <sheetName val="StattCo_yCharges12"/>
      <sheetName val="@risk_rents_and_incentives12"/>
      <sheetName val="Car_park_lease12"/>
      <sheetName val="Net_rent_analysis12"/>
      <sheetName val="Poz-1_12"/>
      <sheetName val="Chiet_tinh_dz2212"/>
      <sheetName val="Chiet_tinh_dz3512"/>
      <sheetName val="LEVEL_SHEET12"/>
      <sheetName val="LABOUR_HISTOGRAM13"/>
      <sheetName val="Lab_Cum_Hist12"/>
      <sheetName val="Graph_Data_(DO_NOT_PRINT)12"/>
      <sheetName val="Body_Sheet11"/>
      <sheetName val="1_0_Executive_Summary11"/>
      <sheetName val="CT_Thang_Mo12"/>
      <sheetName val="Customize_Your_Invoice12"/>
      <sheetName val="HVAC_BoQ12"/>
      <sheetName val="Projet,_methodes_&amp;_couts11"/>
      <sheetName val="Risques_majeurs_&amp;_Frais_Ind_11"/>
      <sheetName val="SPT_vs_PHI12"/>
      <sheetName val="CT__PL11"/>
      <sheetName val="intr_stool_brkup11"/>
      <sheetName val="Bill_No__212"/>
      <sheetName val="budget_summary_(2)11"/>
      <sheetName val="Budget_Analysis_Summary11"/>
      <sheetName val="FOL_-_Bar12"/>
      <sheetName val="Top_sheet11"/>
      <sheetName val="Tender_Summary12"/>
      <sheetName val="Insurance_Ext12"/>
      <sheetName val="2_Div_14_9"/>
      <sheetName val="SHOPLIST_xls8"/>
      <sheetName val="Bill_210"/>
      <sheetName val="Ap_A9"/>
      <sheetName val="Ra__stair5"/>
      <sheetName val="Bill_19"/>
      <sheetName val="Bill_39"/>
      <sheetName val="Bill_49"/>
      <sheetName val="Bill_59"/>
      <sheetName val="Bill_69"/>
      <sheetName val="Bill_79"/>
      <sheetName val="beam-reinft-IIInd_floor8"/>
      <sheetName val="Invoice_Summary8"/>
      <sheetName val="beam-reinft-machine_rm8"/>
      <sheetName val="PROJECT_BRIEF9"/>
      <sheetName val="C_(3)9"/>
      <sheetName val="POWER_ASSUMPTIONS8"/>
      <sheetName val="Dubai_golf8"/>
      <sheetName val="WITHOUT_C&amp;I_PROFIT_(3)7"/>
      <sheetName val="Civil_Boq7"/>
      <sheetName val="BILL_COV5"/>
      <sheetName val="Activity_List7"/>
      <sheetName val="Softscape_Buildup7"/>
      <sheetName val="Mat'l_Rate7"/>
      <sheetName val="Day_work4"/>
      <sheetName val="CHART_OF_ACCOUNTS3"/>
      <sheetName val="E-Bill_No_6_A-O3"/>
      <sheetName val="Eq__Mobilization3"/>
      <sheetName val="PointNo_52"/>
      <sheetName val="Elemental_Buildup2"/>
      <sheetName val="Working_for_RCC3"/>
      <sheetName val="B185-B-9_13"/>
      <sheetName val="B185-B-9_23"/>
      <sheetName val="B09_13"/>
      <sheetName val="PMWeb_data3"/>
      <sheetName val="Index_List2"/>
      <sheetName val="Type_List2"/>
      <sheetName val="File_Types2"/>
      <sheetName val="Chiet_t2"/>
      <sheetName val="Staffing_and_Rates_IA2"/>
      <sheetName val="입찰내역_발주처_양식2"/>
      <sheetName val="Material_List_2"/>
      <sheetName val="SS_MH3"/>
      <sheetName val="Division_25"/>
      <sheetName val="Division_42"/>
      <sheetName val="Division_52"/>
      <sheetName val="Division_62"/>
      <sheetName val="Division_72"/>
      <sheetName val="Division_82"/>
      <sheetName val="Division_92"/>
      <sheetName val="Division_102"/>
      <sheetName val="Division_122"/>
      <sheetName val="Division_142"/>
      <sheetName val="Division_212"/>
      <sheetName val="Division_222"/>
      <sheetName val="Division_232"/>
      <sheetName val="Division_262"/>
      <sheetName val="Division_272"/>
      <sheetName val="Division_282"/>
      <sheetName val="Division_312"/>
      <sheetName val="Division_322"/>
      <sheetName val="Division_332"/>
      <sheetName val="2_2)Revised_Cash_Flow2"/>
      <sheetName val="ConferenceCentre?옰ʒ䄂ʒ鵠ʐ䄂ʒ閐̐脭め_x0005__x0000_"/>
      <sheetName val="???? ??? ??"/>
      <sheetName val="200205C"/>
      <sheetName val="Headings"/>
      <sheetName val="E_&amp;_R"/>
      <sheetName val="Geneí¬_x0008_i___x0014__0."/>
      <sheetName val="70_,_0_s«_x0008_i_Æø_x0003_í¬_x0008_i_"/>
      <sheetName val="________"/>
      <sheetName val="FORM7"/>
      <sheetName val="TRIAL BALANCE"/>
      <sheetName val="Map"/>
      <sheetName val="Definitions"/>
      <sheetName val="MEP"/>
      <sheetName val="IRR"/>
      <sheetName val="INDEX"/>
      <sheetName val="instructions"/>
      <sheetName val="LIST_DO_NOT_REMOVE1"/>
      <sheetName val="Project_Cost_Breakdown"/>
      <sheetName val="B6_2_1"/>
      <sheetName val="Annex_1_Sect_3a"/>
      <sheetName val="Annex_1_Sect_3a_1"/>
      <sheetName val="Annex_1_Sect_3b"/>
      <sheetName val="Annex_1_Sect_3c"/>
      <sheetName val="HOURLY_RATES"/>
      <sheetName val="Item-_Compact"/>
      <sheetName val="[SHOPLIST.xls]70_x0000_,/0_x0000_s« i_x0000_Æø í¬"/>
      <sheetName val="Selections"/>
      <sheetName val="Resumo Empreitadas"/>
      <sheetName val="Source"/>
      <sheetName val="Home"/>
      <sheetName val="Lookup"/>
      <sheetName val="Steel"/>
      <sheetName val="Floor Box "/>
      <sheetName val="Co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refreshError="1"/>
      <sheetData sheetId="182" refreshError="1"/>
      <sheetData sheetId="183"/>
      <sheetData sheetId="184"/>
      <sheetData sheetId="185"/>
      <sheetData sheetId="186"/>
      <sheetData sheetId="187"/>
      <sheetData sheetId="188"/>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sheetData sheetId="344" refreshError="1"/>
      <sheetData sheetId="345" refreshError="1"/>
      <sheetData sheetId="346"/>
      <sheetData sheetId="347"/>
      <sheetData sheetId="348"/>
      <sheetData sheetId="349"/>
      <sheetData sheetId="350"/>
      <sheetData sheetId="351"/>
      <sheetData sheetId="352"/>
      <sheetData sheetId="353"/>
      <sheetData sheetId="354"/>
      <sheetData sheetId="355"/>
      <sheetData sheetId="356" refreshError="1"/>
      <sheetData sheetId="357"/>
      <sheetData sheetId="358"/>
      <sheetData sheetId="359" refreshError="1"/>
      <sheetData sheetId="360"/>
      <sheetData sheetId="361"/>
      <sheetData sheetId="362" refreshError="1"/>
      <sheetData sheetId="363" refreshError="1"/>
      <sheetData sheetId="364"/>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sheetData sheetId="415" refreshError="1"/>
      <sheetData sheetId="416" refreshError="1"/>
      <sheetData sheetId="417" refreshError="1"/>
      <sheetData sheetId="418"/>
      <sheetData sheetId="419" refreshError="1"/>
      <sheetData sheetId="420" refreshError="1"/>
      <sheetData sheetId="421" refreshError="1"/>
      <sheetData sheetId="422" refreshError="1"/>
      <sheetData sheetId="423" refreshError="1"/>
      <sheetData sheetId="424"/>
      <sheetData sheetId="425"/>
      <sheetData sheetId="426"/>
      <sheetData sheetId="427"/>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sheetData sheetId="585"/>
      <sheetData sheetId="586"/>
      <sheetData sheetId="587"/>
      <sheetData sheetId="588"/>
      <sheetData sheetId="589"/>
      <sheetData sheetId="590"/>
      <sheetData sheetId="59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refreshError="1"/>
      <sheetData sheetId="626" refreshError="1"/>
      <sheetData sheetId="627" refreshError="1"/>
      <sheetData sheetId="628" refreshError="1"/>
      <sheetData sheetId="629" refreshError="1"/>
      <sheetData sheetId="630" refreshError="1"/>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sheetData sheetId="795"/>
      <sheetData sheetId="796"/>
      <sheetData sheetId="797"/>
      <sheetData sheetId="798"/>
      <sheetData sheetId="799"/>
      <sheetData sheetId="800"/>
      <sheetData sheetId="801"/>
      <sheetData sheetId="802"/>
      <sheetData sheetId="803"/>
      <sheetData sheetId="804"/>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refreshError="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refreshError="1"/>
      <sheetData sheetId="1039" refreshError="1"/>
      <sheetData sheetId="1040" refreshError="1"/>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refreshError="1"/>
      <sheetData sheetId="1064"/>
      <sheetData sheetId="1065"/>
      <sheetData sheetId="1066"/>
      <sheetData sheetId="1067"/>
      <sheetData sheetId="1068" refreshError="1"/>
      <sheetData sheetId="1069" refreshError="1"/>
      <sheetData sheetId="1070" refreshError="1"/>
      <sheetData sheetId="1071"/>
      <sheetData sheetId="1072"/>
      <sheetData sheetId="1073" refreshError="1"/>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efreshError="1"/>
      <sheetData sheetId="1282" refreshError="1"/>
      <sheetData sheetId="1283" refreshError="1"/>
      <sheetData sheetId="1284"/>
      <sheetData sheetId="1285"/>
      <sheetData sheetId="1286"/>
      <sheetData sheetId="1287"/>
      <sheetData sheetId="1288" refreshError="1"/>
      <sheetData sheetId="1289" refreshError="1"/>
      <sheetData sheetId="1290" refreshError="1"/>
      <sheetData sheetId="1291" refreshError="1"/>
      <sheetData sheetId="1292" refreshError="1"/>
      <sheetData sheetId="1293" refreshError="1"/>
      <sheetData sheetId="1294" refreshError="1"/>
      <sheetData sheetId="1295"/>
      <sheetData sheetId="1296"/>
      <sheetData sheetId="1297"/>
      <sheetData sheetId="1298"/>
      <sheetData sheetId="1299" refreshError="1"/>
      <sheetData sheetId="1300"/>
      <sheetData sheetId="1301"/>
      <sheetData sheetId="1302"/>
      <sheetData sheetId="1303"/>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sheetData sheetId="1318"/>
      <sheetData sheetId="1319"/>
      <sheetData sheetId="1320"/>
      <sheetData sheetId="132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sheetData sheetId="1337"/>
      <sheetData sheetId="1338" refreshError="1"/>
      <sheetData sheetId="1339" refreshError="1"/>
      <sheetData sheetId="1340"/>
      <sheetData sheetId="1341"/>
      <sheetData sheetId="1342"/>
      <sheetData sheetId="1343"/>
      <sheetData sheetId="1344"/>
      <sheetData sheetId="1345"/>
      <sheetData sheetId="1346"/>
      <sheetData sheetId="1347"/>
      <sheetData sheetId="1348"/>
      <sheetData sheetId="1349" refreshError="1"/>
      <sheetData sheetId="1350" refreshError="1"/>
      <sheetData sheetId="1351" refreshError="1"/>
      <sheetData sheetId="1352"/>
      <sheetData sheetId="1353" refreshError="1"/>
      <sheetData sheetId="1354" refreshError="1"/>
      <sheetData sheetId="1355" refreshError="1"/>
      <sheetData sheetId="1356" refreshError="1"/>
      <sheetData sheetId="1357"/>
      <sheetData sheetId="1358"/>
      <sheetData sheetId="1359"/>
      <sheetData sheetId="1360"/>
      <sheetData sheetId="1361" refreshError="1"/>
      <sheetData sheetId="1362" refreshError="1"/>
      <sheetData sheetId="1363" refreshError="1"/>
      <sheetData sheetId="1364"/>
      <sheetData sheetId="1365"/>
      <sheetData sheetId="1366"/>
      <sheetData sheetId="1367"/>
      <sheetData sheetId="1368"/>
      <sheetData sheetId="1369" refreshError="1"/>
      <sheetData sheetId="1370" refreshError="1"/>
      <sheetData sheetId="1371" refreshError="1"/>
      <sheetData sheetId="1372" refreshError="1"/>
      <sheetData sheetId="1373"/>
      <sheetData sheetId="1374"/>
      <sheetData sheetId="1375" refreshError="1"/>
      <sheetData sheetId="1376"/>
      <sheetData sheetId="1377" refreshError="1"/>
      <sheetData sheetId="1378" refreshError="1"/>
      <sheetData sheetId="1379" refreshError="1"/>
      <sheetData sheetId="1380" refreshError="1"/>
      <sheetData sheetId="1381" refreshError="1"/>
      <sheetData sheetId="1382"/>
      <sheetData sheetId="1383"/>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sheetData sheetId="1394" refreshError="1"/>
      <sheetData sheetId="1395" refreshError="1"/>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sheetData sheetId="1438"/>
      <sheetData sheetId="1439"/>
      <sheetData sheetId="1440"/>
      <sheetData sheetId="144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sheetData sheetId="1768"/>
      <sheetData sheetId="1769"/>
      <sheetData sheetId="1770"/>
      <sheetData sheetId="1771" refreshError="1"/>
      <sheetData sheetId="1772" refreshError="1"/>
      <sheetData sheetId="1773"/>
      <sheetData sheetId="1774"/>
      <sheetData sheetId="1775"/>
      <sheetData sheetId="1776"/>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sheetData sheetId="1795" refreshError="1"/>
      <sheetData sheetId="179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Kapak"/>
      <sheetName val="Rapor Kapsamı"/>
      <sheetName val="PM Raporu"/>
      <sheetName val="Proje Bilgi"/>
      <sheetName val="D Hak.Rapor (TL)"/>
      <sheetName val="D Hak.Rapor (DM)"/>
      <sheetName val="KÂRLILIK"/>
      <sheetName val="NAKİT"/>
      <sheetName val=" N Finansal Eğri"/>
      <sheetName val="K Fiziksel Eğri"/>
      <sheetName val="B Alacak"/>
      <sheetName val="B Borc"/>
      <sheetName val="Ambar"/>
      <sheetName val="Perso Durum"/>
      <sheetName val="Perso Mali"/>
      <sheetName val="Proje Aylık Faaliyet Degerl."/>
      <sheetName val="Proje Prog Deg Özeti"/>
      <sheetName val="TL Faaliyet Deg"/>
      <sheetName val="DM Faaliyet Deg"/>
      <sheetName val="Degisiklik"/>
      <sheetName val="emniyet"/>
      <sheetName val="_N Finansal Eğri"/>
      <sheetName val=" N Finansal E?ri"/>
      <sheetName val="Rapor 08 - Agustos 2003"/>
      <sheetName val="DIRECT COST"/>
      <sheetName val=""/>
      <sheetName val="Ekipman"/>
      <sheetName val="Datalar"/>
      <sheetName val="BCs"/>
      <sheetName val="Dokum Yeri Isimlendirme"/>
      <sheetName val="Rapor_Kapsamı"/>
      <sheetName val="PM_Raporu"/>
      <sheetName val="Proje_Bilgi"/>
      <sheetName val="D_Hak_Rapor_(TL)"/>
      <sheetName val="D_Hak_Rapor_(DM)"/>
      <sheetName val="_N_Finansal_Eğri"/>
      <sheetName val="K_Fiziksel_Eğri"/>
      <sheetName val="B_Alacak"/>
      <sheetName val="B_Borc"/>
      <sheetName val="Perso_Durum"/>
      <sheetName val="Perso_Mali"/>
      <sheetName val="Proje_Aylık_Faaliyet_Degerl_"/>
      <sheetName val="Proje_Prog_Deg_Özeti"/>
      <sheetName val="TL_Faaliyet_Deg"/>
      <sheetName val="DM_Faaliyet_Deg"/>
      <sheetName val="_N_Finansal_Eğri1"/>
      <sheetName val="Rapor_08_-_Agustos_2003"/>
      <sheetName val="_N_Finansal_E?ri"/>
      <sheetName val="14 Proje Kodları"/>
      <sheetName val="Proje Kodları"/>
      <sheetName val="02 Beton Takip"/>
      <sheetName val="07"/>
      <sheetName val="09"/>
      <sheetName val="10"/>
      <sheetName val="11"/>
      <sheetName val="12"/>
      <sheetName val="13"/>
      <sheetName val="15"/>
      <sheetName val="16"/>
      <sheetName val="Ins-Data"/>
      <sheetName val="Ins-Metraj"/>
      <sheetName val="Mec-Data"/>
      <sheetName val="Mec-Metraj"/>
      <sheetName val="Elec-Data"/>
      <sheetName val="Elec-Metraj"/>
      <sheetName val="Aktivite Tipleri"/>
      <sheetName val="Proje Kodları ve İlerlemeler"/>
      <sheetName val="DATALINK"/>
      <sheetName val="ANA SAYFA"/>
      <sheetName val="Lists"/>
      <sheetName val="1.Summary"/>
      <sheetName val="Kullanilan Kodlar"/>
      <sheetName val="Database-Material"/>
      <sheetName val="LIST"/>
      <sheetName val="Data Validation"/>
      <sheetName val="Rapor_Kapsamı1"/>
      <sheetName val="PM_Raporu1"/>
      <sheetName val="Proje_Bilgi1"/>
      <sheetName val="D_Hak_Rapor_(TL)1"/>
      <sheetName val="D_Hak_Rapor_(DM)1"/>
      <sheetName val="_N_Finansal_Eğri2"/>
      <sheetName val="K_Fiziksel_Eğri1"/>
      <sheetName val="B_Alacak1"/>
      <sheetName val="B_Borc1"/>
      <sheetName val="Perso_Durum1"/>
      <sheetName val="Perso_Mali1"/>
      <sheetName val="Proje_Aylık_Faaliyet_Degerl_1"/>
      <sheetName val="Proje_Prog_Deg_Özeti1"/>
      <sheetName val="TL_Faaliyet_Deg1"/>
      <sheetName val="DM_Faaliyet_Deg1"/>
      <sheetName val="_N_Finansal_Eğri3"/>
      <sheetName val="_N_Finansal_E?ri1"/>
      <sheetName val="Rapor_08_-_Agustos_20031"/>
      <sheetName val="DIRECT_COST"/>
      <sheetName val="Dokum_Yeri_Isimlendirme"/>
      <sheetName val="14_Proje_Kodları"/>
      <sheetName val="Proje_Kodları"/>
      <sheetName val="02_Beton_Takip"/>
      <sheetName val="Aktivite_Tipleri"/>
      <sheetName val="Proje_Kodları_ve_İlerlemeler"/>
      <sheetName val="ANA_SAYFA"/>
      <sheetName val="1_Summary"/>
      <sheetName val="Kullanilan_Kodlar"/>
      <sheetName val="Data_Validation"/>
      <sheetName val="TaseronMatriks"/>
      <sheetName val="Validation"/>
      <sheetName val="ARGUS"/>
      <sheetName val="Finansal tamamlanma Eğrisi"/>
      <sheetName val="Sheet2"/>
      <sheetName val="Katalog"/>
      <sheetName val="Org chart Data"/>
      <sheetName val="Listeler"/>
      <sheetName val="Veri DB"/>
      <sheetName val="Activities"/>
      <sheetName val="T"/>
      <sheetName val="TABLO-3"/>
      <sheetName val="FitOutConfCentre"/>
      <sheetName val="Sayfa2"/>
      <sheetName val="DS-MİKTAR"/>
      <sheetName val="SUNUM ÖZET"/>
      <sheetName val="Прочее"/>
      <sheetName val="DB"/>
      <sheetName val="Letter Codes"/>
      <sheetName val="legend"/>
      <sheetName val="Rapor_Kapsamı2"/>
      <sheetName val="PM_Raporu2"/>
      <sheetName val="Proje_Bilgi2"/>
      <sheetName val="D_Hak_Rapor_(TL)2"/>
      <sheetName val="D_Hak_Rapor_(DM)2"/>
      <sheetName val="_N_Finansal_Eğri4"/>
      <sheetName val="K_Fiziksel_Eğri2"/>
      <sheetName val="B_Alacak2"/>
      <sheetName val="B_Borc2"/>
      <sheetName val="Perso_Durum2"/>
      <sheetName val="Perso_Mali2"/>
      <sheetName val="Proje_Aylık_Faaliyet_Degerl_2"/>
      <sheetName val="Proje_Prog_Deg_Özeti2"/>
      <sheetName val="TL_Faaliyet_Deg2"/>
      <sheetName val="DM_Faaliyet_Deg2"/>
      <sheetName val="_N_Finansal_Eğri5"/>
      <sheetName val="_N_Finansal_E?ri2"/>
      <sheetName val="Rapor_08_-_Agustos_20032"/>
      <sheetName val="DIRECT_COST1"/>
      <sheetName val="Dokum_Yeri_Isimlendirme1"/>
      <sheetName val="14_Proje_Kodları1"/>
      <sheetName val="Proje_Kodları1"/>
      <sheetName val="02_Beton_Takip1"/>
      <sheetName val="Aktivite_Tipleri1"/>
      <sheetName val="Proje_Kodları_ve_İlerlemeler1"/>
      <sheetName val="ANA_SAYFA1"/>
      <sheetName val="1_Summary1"/>
      <sheetName val="Kullanilan_Kodlar1"/>
      <sheetName val="Data_Validation1"/>
      <sheetName val="Finansal_tamamlanma_Eğrisi"/>
      <sheetName val="Control"/>
      <sheetName val="Info"/>
      <sheetName val="Working data"/>
      <sheetName val="2016"/>
      <sheetName val="диагр освоения"/>
      <sheetName val="Kırılım"/>
      <sheetName val="YG Kırılım"/>
      <sheetName val="ekipman listesi"/>
      <sheetName val="Ozet"/>
      <sheetName val="LVL3"/>
      <sheetName val=" N Finansal E_ri"/>
      <sheetName val="_N_Finansal_E_ri"/>
      <sheetName val="1-G1"/>
      <sheetName val="LC Takip"/>
      <sheetName val="CC"/>
      <sheetName val="1C Katalog"/>
      <sheetName val="Rates"/>
      <sheetName val=" N Finansal _x000a_Eğri"/>
      <sheetName val="Kabuller"/>
      <sheetName val="Rapor_Kapsamı3"/>
      <sheetName val="PM_Raporu3"/>
      <sheetName val="Proje_Bilgi3"/>
      <sheetName val="D_Hak_Rapor_(TL)3"/>
      <sheetName val="D_Hak_Rapor_(DM)3"/>
      <sheetName val="_N_Finansal_Eğri6"/>
      <sheetName val="K_Fiziksel_Eğri3"/>
      <sheetName val="B_Alacak3"/>
      <sheetName val="B_Borc3"/>
      <sheetName val="Perso_Durum3"/>
      <sheetName val="Perso_Mali3"/>
      <sheetName val="Proje_Aylık_Faaliyet_Degerl_3"/>
      <sheetName val="Proje_Prog_Deg_Özeti3"/>
      <sheetName val="TL_Faaliyet_Deg3"/>
      <sheetName val="DM_Faaliyet_Deg3"/>
      <sheetName val="_N_Finansal_Eğri7"/>
      <sheetName val="_N_Finansal_E?ri3"/>
      <sheetName val="Rapor_08_-_Agustos_20033"/>
      <sheetName val="DIRECT_COST2"/>
      <sheetName val="Dokum_Yeri_Isimlendirme2"/>
      <sheetName val="ANA_SAYFA2"/>
      <sheetName val="14_Proje_Kodları2"/>
      <sheetName val="Proje_Kodları2"/>
      <sheetName val="02_Beton_Takip2"/>
      <sheetName val="Aktivite_Tipleri2"/>
      <sheetName val="Proje_Kodları_ve_İlerlemeler2"/>
      <sheetName val="1_Summary2"/>
      <sheetName val="Kullanilan_Kodlar2"/>
      <sheetName val="Data_Validation2"/>
      <sheetName val="Finansal_tamamlanma_Eğrisi1"/>
      <sheetName val="Veri_DB"/>
      <sheetName val="SUNUM_ÖZET"/>
      <sheetName val="Org_chart_Data"/>
      <sheetName val="_N_Finansal_E_ri1"/>
      <sheetName val="Letter_Codes"/>
      <sheetName val="Working_data"/>
      <sheetName val=" N Finansal _x000d_Eğri"/>
      <sheetName val="Лист1"/>
      <sheetName val="Rapor_Kapsamı4"/>
      <sheetName val="PM_Raporu4"/>
      <sheetName val="Proje_Bilgi4"/>
      <sheetName val="D_Hak_Rapor_(TL)4"/>
      <sheetName val="D_Hak_Rapor_(DM)4"/>
      <sheetName val="_N_Finansal_Eğri8"/>
      <sheetName val="K_Fiziksel_Eğri4"/>
      <sheetName val="B_Alacak4"/>
      <sheetName val="B_Borc4"/>
      <sheetName val="Perso_Durum4"/>
      <sheetName val="Perso_Mali4"/>
      <sheetName val="Proje_Aylık_Faaliyet_Degerl_4"/>
      <sheetName val="Proje_Prog_Deg_Özeti4"/>
      <sheetName val="TL_Faaliyet_Deg4"/>
      <sheetName val="DM_Faaliyet_Deg4"/>
      <sheetName val="_N_Finansal_Eğri9"/>
      <sheetName val="Rapor_08_-_Agustos_20034"/>
      <sheetName val="_N_Finansal_E?ri4"/>
      <sheetName val="DIRECT_COST3"/>
      <sheetName val="Dokum_Yeri_Isimlendirme3"/>
      <sheetName val="ANA_SAYFA3"/>
      <sheetName val="14_Proje_Kodları3"/>
      <sheetName val="Proje_Kodları3"/>
      <sheetName val="02_Beton_Takip3"/>
      <sheetName val="Aktivite_Tipleri3"/>
      <sheetName val="Proje_Kodları_ve_İlerlemeler3"/>
      <sheetName val="1_Summary3"/>
      <sheetName val="Kullanilan_Kodlar3"/>
      <sheetName val="Data_Validation3"/>
      <sheetName val="SUNUM_ÖZET1"/>
      <sheetName val="Finansal_tamamlanma_Eğrisi2"/>
      <sheetName val="Veri_DB1"/>
      <sheetName val="Org_chart_Data1"/>
      <sheetName val="Working_data1"/>
      <sheetName val="_N_Finansal_E_ri2"/>
      <sheetName val="Letter_Codes1"/>
      <sheetName val="диагр_освоения"/>
      <sheetName val="ekipman_listesi"/>
      <sheetName val="LC_Takip"/>
      <sheetName val="YG_Kırılım"/>
      <sheetName val="Query Table"/>
      <sheetName val="Validation Lists"/>
      <sheetName val="VL-Day"/>
      <sheetName val="VL-Night"/>
      <sheetName val="xx. Data Input"/>
      <sheetName val="LISTE VE KONTROL"/>
      <sheetName val="Equipment"/>
      <sheetName val="MCBR"/>
      <sheetName val="GRSummary"/>
      <sheetName val="Свод оплат по выборкам"/>
      <sheetName val="список"/>
      <sheetName val="data"/>
      <sheetName val="B03"/>
      <sheetName val="OpexBudgetCodes"/>
      <sheetName val="EQT-ESTN"/>
      <sheetName val="1-Toplam Gelir-Gider"/>
      <sheetName val="ПЛАН ОПЛАТ"/>
      <sheetName val="Sheet5"/>
      <sheetName val="Share Price 2002"/>
      <sheetName val="B09.1"/>
      <sheetName val="Rapor_Kapsamı5"/>
      <sheetName val="PM_Raporu5"/>
      <sheetName val="Proje_Bilgi5"/>
      <sheetName val="D_Hak_Rapor_(TL)5"/>
      <sheetName val="D_Hak_Rapor_(DM)5"/>
      <sheetName val="_N_Finansal_Eğri10"/>
      <sheetName val="K_Fiziksel_Eğri5"/>
      <sheetName val="B_Alacak5"/>
      <sheetName val="B_Borc5"/>
      <sheetName val="Perso_Durum5"/>
      <sheetName val="Perso_Mali5"/>
      <sheetName val="Proje_Aylık_Faaliyet_Degerl_5"/>
      <sheetName val="Proje_Prog_Deg_Özeti5"/>
      <sheetName val="TL_Faaliyet_Deg5"/>
      <sheetName val="DM_Faaliyet_Deg5"/>
      <sheetName val="_N_Finansal_Eğri11"/>
      <sheetName val="Rapor_08_-_Agustos_20035"/>
      <sheetName val="_N_Finansal_E?ri5"/>
      <sheetName val="DIRECT_COST4"/>
      <sheetName val="Dokum_Yeri_Isimlendirme4"/>
      <sheetName val="ANA_SAYFA4"/>
      <sheetName val="14_Proje_Kodları4"/>
      <sheetName val="Proje_Kodları4"/>
      <sheetName val="02_Beton_Takip4"/>
      <sheetName val="Aktivite_Tipleri4"/>
      <sheetName val="Proje_Kodları_ve_İlerlemeler4"/>
      <sheetName val="1_Summary4"/>
      <sheetName val="Kullanilan_Kodlar4"/>
      <sheetName val="Data_Validation4"/>
      <sheetName val="SUNUM_ÖZET2"/>
      <sheetName val="Finansal_tamamlanma_Eğrisi3"/>
      <sheetName val="Veri_DB2"/>
      <sheetName val="Org_chart_Data2"/>
      <sheetName val="Working_data2"/>
      <sheetName val="_N_Finansal_E_ri3"/>
      <sheetName val="Letter_Codes2"/>
      <sheetName val="диагр_освоения1"/>
      <sheetName val="ekipman_listesi1"/>
      <sheetName val="LC_Takip1"/>
      <sheetName val="YG_Kırılım1"/>
      <sheetName val="PriceSummary"/>
      <sheetName val="SEX"/>
      <sheetName val="B"/>
      <sheetName val="BQMPALOC"/>
      <sheetName val="97 사업추정(WEKI)"/>
      <sheetName val="Macro1"/>
      <sheetName val="Attach 4-18"/>
      <sheetName val="95삼성급(본사)"/>
      <sheetName val="производство"/>
      <sheetName val="Исполнение-нулевой отчет"/>
      <sheetName val="CAT_5"/>
      <sheetName val="Raw Data"/>
      <sheetName val="RAPOR1_İMALAT İLERLEME"/>
      <sheetName val=" N Finansal _x005f_x000a_Eğri"/>
      <sheetName val="TEKLİF - BOQ"/>
      <sheetName val="CARPAN"/>
      <sheetName val="Rate Analysis"/>
      <sheetName val="GRAPH_DATA"/>
      <sheetName val="TESİSAT"/>
      <sheetName val="B. Fiyatlar"/>
      <sheetName val="imalat iç sayfa"/>
      <sheetName val="_N_Finansal_E_ri4"/>
      <sheetName val=" N Finansal _Eğri"/>
      <sheetName val="PROGRAM"/>
      <sheetName val="CASHFLOW"/>
      <sheetName val="산근"/>
      <sheetName val="Cash2"/>
      <sheetName val="경비"/>
      <sheetName val="input"/>
      <sheetName val=" N Finansal _x005f_x000d_Eğri"/>
      <sheetName val="вспомогательный лист"/>
      <sheetName val="İhzar"/>
      <sheetName val="Analiz-dec"/>
      <sheetName val="PROCURE"/>
      <sheetName val="Sheet1"/>
      <sheetName val="tahakkuk müzekkeresi_1"/>
      <sheetName val="sal"/>
      <sheetName val="SUMMARY BQ"/>
      <sheetName val="YBF5"/>
      <sheetName val="Summ"/>
      <sheetName val="KRITER TABLOSU"/>
      <sheetName val="Cover"/>
      <sheetName val="ZAYIF AKIM KESFI"/>
      <sheetName val="AOP Summary-2"/>
      <sheetName val="Rapor_Kapsamı6"/>
      <sheetName val="PM_Raporu6"/>
      <sheetName val="Proje_Bilgi6"/>
      <sheetName val="D_Hak_Rapor_(TL)6"/>
      <sheetName val="D_Hak_Rapor_(DM)6"/>
      <sheetName val="_N_Finansal_Eğri12"/>
      <sheetName val="K_Fiziksel_Eğri6"/>
      <sheetName val="B_Alacak6"/>
      <sheetName val="B_Borc6"/>
      <sheetName val="Perso_Durum6"/>
      <sheetName val="Perso_Mali6"/>
      <sheetName val="Proje_Aylık_Faaliyet_Degerl_6"/>
      <sheetName val="Proje_Prog_Deg_Özeti6"/>
      <sheetName val="TL_Faaliyet_Deg6"/>
      <sheetName val="DM_Faaliyet_Deg6"/>
      <sheetName val="_N_Finansal_Eğri13"/>
      <sheetName val="_N_Finansal_E?ri6"/>
      <sheetName val="Rapor_08_-_Agustos_20036"/>
      <sheetName val="DIRECT_COST5"/>
      <sheetName val="Dokum_Yeri_Isimlendirme5"/>
      <sheetName val="ANA_SAYFA5"/>
      <sheetName val="14_Proje_Kodları5"/>
      <sheetName val="Proje_Kodları5"/>
      <sheetName val="02_Beton_Takip5"/>
      <sheetName val="Aktivite_Tipleri5"/>
      <sheetName val="Proje_Kodları_ve_İlerlemeler5"/>
      <sheetName val="1_Summary5"/>
      <sheetName val="Kullanilan_Kodlar5"/>
      <sheetName val="Data_Validation5"/>
      <sheetName val="Finansal_tamamlanma_Eğrisi4"/>
      <sheetName val="Org_chart_Data3"/>
      <sheetName val="Veri_DB3"/>
      <sheetName val="Letter_Codes3"/>
      <sheetName val="диагр_освоения2"/>
      <sheetName val="SUNUM_ÖZET3"/>
      <sheetName val="Working_data3"/>
      <sheetName val="ekipman_listesi2"/>
      <sheetName val="YG_Kırılım2"/>
      <sheetName val="LC_Takip2"/>
      <sheetName val="1C_Katalog"/>
      <sheetName val="_N_Finansal__x000a_Eğri"/>
      <sheetName val="Query_Table"/>
      <sheetName val="Validation_Lists"/>
      <sheetName val="xx__Data_Input"/>
      <sheetName val="LISTE_VE_KONTROL"/>
      <sheetName val="Свод_оплат_по_выборкам"/>
      <sheetName val="1-Toplam_Gelir-Gider"/>
      <sheetName val="ПЛАН_ОПЛАТ"/>
      <sheetName val="Share_Price_2002"/>
      <sheetName val="B09_1"/>
      <sheetName val="97_사업추정(WEKI)"/>
      <sheetName val="Attach_4-18"/>
      <sheetName val="Исполнение-нулевой_отчет"/>
      <sheetName val="Revenue Calculation"/>
      <sheetName val="MAZOT TAKIBI"/>
      <sheetName val="_N_Finansal_E_ri5"/>
      <sheetName val="LİSTE FİYATLARI"/>
      <sheetName val="Z"/>
      <sheetName val="Workings"/>
      <sheetName val="Inputs"/>
      <sheetName val="Satir Bazli Odeme Listesi"/>
      <sheetName val="Кедровский"/>
      <sheetName val="icmal  "/>
      <sheetName val="COEF"/>
      <sheetName val="Dİ-RUS"/>
      <sheetName val="icmal"/>
      <sheetName val="ÇALIŞMA İCMALİ"/>
      <sheetName val="13-İŞGÜCÜ.HİSTOGRAM'03"/>
      <sheetName val="ESCON"/>
      <sheetName val="Vehicl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refreshError="1"/>
      <sheetData sheetId="80" refreshError="1"/>
      <sheetData sheetId="8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sheetData sheetId="92"/>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sheetData sheetId="213" refreshError="1"/>
      <sheetData sheetId="214" refreshError="1"/>
      <sheetData sheetId="215" refreshError="1"/>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ow r="6">
          <cell r="R6">
            <v>0</v>
          </cell>
        </row>
      </sheetData>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ow r="6">
          <cell r="R6">
            <v>0</v>
          </cell>
        </row>
      </sheetData>
      <sheetData sheetId="371"/>
      <sheetData sheetId="372">
        <row r="6">
          <cell r="R6">
            <v>0</v>
          </cell>
        </row>
      </sheetData>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row r="6">
          <cell r="R6">
            <v>0</v>
          </cell>
        </row>
      </sheetData>
      <sheetData sheetId="400"/>
      <sheetData sheetId="401"/>
      <sheetData sheetId="402"/>
      <sheetData sheetId="403"/>
      <sheetData sheetId="404"/>
      <sheetData sheetId="405"/>
      <sheetData sheetId="406"/>
      <sheetData sheetId="407"/>
      <sheetData sheetId="408"/>
      <sheetData sheetId="409" refreshError="1"/>
      <sheetData sheetId="410">
        <row r="6">
          <cell r="R6">
            <v>0</v>
          </cell>
        </row>
      </sheetData>
      <sheetData sheetId="411" refreshError="1"/>
      <sheetData sheetId="412" refreshError="1"/>
      <sheetData sheetId="413" refreshError="1"/>
      <sheetData sheetId="414" refreshError="1"/>
      <sheetData sheetId="415" refreshError="1"/>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1"/>
      <sheetName val="TABLO-2"/>
      <sheetName val="TABLO-3"/>
      <sheetName val="TABLO-4"/>
      <sheetName val="TABLO-5"/>
      <sheetName val="GRAFET"/>
      <sheetName val="Dış Kapak"/>
      <sheetName val="İçindekiler"/>
      <sheetName val="ICMAL"/>
      <sheetName val="PURSANTAJ"/>
      <sheetName val="DAIRE"/>
      <sheetName val="AVANS"/>
      <sheetName val="TAKIP"/>
      <sheetName val="ARKA KAPAK"/>
      <sheetName val="önyüz"/>
      <sheetName val="Demirbaş Haf.Öd."/>
      <sheetName val="I BLOK -11.70 TEMEL BETON"/>
      <sheetName val="I BLOK -7.60 DÖŞEME (2)"/>
      <sheetName val="I BLOK -11.70 KOLON BETON"/>
      <sheetName val="I BLOK -11.70 PERDE BETON"/>
      <sheetName val="I BLOK -11.70 KİRİŞ"/>
      <sheetName val="I BLOK -7.60 DÖŞEME"/>
      <sheetName val="E BLOK -11.70 TEMEL BETON "/>
      <sheetName val="SATIS"/>
      <sheetName val="입찰내역 발주처 양식"/>
      <sheetName val=" N Finansal Eğri"/>
      <sheetName val="Faturanızı Özelleştirin"/>
      <sheetName val="DRENAJ HENDEK (2)"/>
      <sheetName val="TESİSAT"/>
      <sheetName val="İCMAL"/>
      <sheetName val="BLOK-KEŞİF"/>
      <sheetName val="rayiç"/>
      <sheetName val="katsayılar"/>
      <sheetName val="CPI2010.xls"/>
      <sheetName val="CPI2010"/>
      <sheetName val="çarpan"/>
      <sheetName val="Katsayi"/>
      <sheetName val="I_BLOK_-11_70_TEMEL_BETON"/>
      <sheetName val="I_BLOK_-7_60_DÖŞEME_(2)"/>
      <sheetName val="I_BLOK_-11_70_KOLON_BETON"/>
      <sheetName val="I_BLOK_-11_70_PERDE_BETON"/>
      <sheetName val="I_BLOK_-11_70_KİRİŞ"/>
      <sheetName val="I_BLOK_-7_60_DÖŞEME"/>
      <sheetName val="E_BLOK_-11_70_TEMEL_BETON_"/>
      <sheetName val="Dış_Kapak"/>
      <sheetName val="ARKA_KAPAK"/>
      <sheetName val="Demirbaş_Haf_Öd_"/>
      <sheetName val="Faturanızı_Özelleştirin"/>
      <sheetName val="DRENAJ_HENDEK_(2)"/>
      <sheetName val="Sayfa4"/>
      <sheetName val="Köprü İşleri"/>
      <sheetName val="#REF"/>
      <sheetName val="DATA"/>
      <sheetName val="YEŞİL DEF. KÖPRÜ"/>
      <sheetName val="_REF"/>
      <sheetName val="YEŞİL DEF_ KÖPRÜ"/>
      <sheetName val="METRAJ İCMALİ-1 "/>
      <sheetName val="Sheet1"/>
      <sheetName val="Beton Nakli"/>
      <sheetName val="dşgsydata"/>
      <sheetName val="genel poz mik"/>
      <sheetName val="Hakediş"/>
      <sheetName val="VERİ"/>
      <sheetName val="Y.F.T."/>
      <sheetName val="I_BLOK_-11_70_TEMEL_BETON1"/>
      <sheetName val="I_BLOK_-7_60_DÖŞEME_(2)1"/>
      <sheetName val="I_BLOK_-11_70_KOLON_BETON1"/>
      <sheetName val="I_BLOK_-11_70_PERDE_BETON1"/>
      <sheetName val="I_BLOK_-11_70_KİRİŞ1"/>
      <sheetName val="I_BLOK_-7_60_DÖŞEME1"/>
      <sheetName val="E_BLOK_-11_70_TEMEL_BETON_1"/>
      <sheetName val="Dış_Kapak1"/>
      <sheetName val="ARKA_KAPAK1"/>
      <sheetName val="Demirbaş_Haf_Öd_1"/>
      <sheetName val="Faturanızı_Özelleştirin1"/>
      <sheetName val="DRENAJ_HENDEK_(2)1"/>
      <sheetName val="CPI2010_xls"/>
      <sheetName val="_N_Finansal_Eğri"/>
      <sheetName val="입찰내역_발주처_양식"/>
      <sheetName val="Bina Mahal INDEX"/>
      <sheetName val="TABLO_3"/>
      <sheetName val="tefen_hes"/>
      <sheetName val="Aylık yık_ üni-zayii"/>
      <sheetName val="Kolommen_balans"/>
      <sheetName val="konutfiyat"/>
      <sheetName val="HAKEDİŞ "/>
      <sheetName val="TABLO01"/>
      <sheetName val="İKSA pile records"/>
      <sheetName val="gbicmalayri"/>
      <sheetName val="LISTE"/>
      <sheetName val="Finansal tamamlanma Eğrisi"/>
      <sheetName val="FitOutConfCentre"/>
      <sheetName val="B03"/>
      <sheetName val="6-Yeşil Defter."/>
      <sheetName val="GEN.BİL."/>
      <sheetName val="RAPOR"/>
      <sheetName val="GB"/>
      <sheetName val="kpk"/>
      <sheetName val="KAYNAK DOSYASI"/>
      <sheetName val="Reference Input"/>
      <sheetName val="LIST"/>
      <sheetName val="Database-Material"/>
      <sheetName val="GB12"/>
      <sheetName val="DEGISKENLER"/>
      <sheetName val="B. Fiyatlar"/>
      <sheetName val="_xls__xls__xls__xls__xls__xls__"/>
      <sheetName val="Sayfa1"/>
      <sheetName val="I_BLOK_-11_70_TEMEL_BETON2"/>
      <sheetName val="I_BLOK_-7_60_DÖŞEME_(2)2"/>
      <sheetName val="I_BLOK_-11_70_KOLON_BETON2"/>
      <sheetName val="I_BLOK_-11_70_PERDE_BETON2"/>
      <sheetName val="I_BLOK_-11_70_KİRİŞ2"/>
      <sheetName val="I_BLOK_-7_60_DÖŞEME2"/>
      <sheetName val="E_BLOK_-11_70_TEMEL_BETON_2"/>
      <sheetName val="Dış_Kapak2"/>
      <sheetName val="ARKA_KAPAK2"/>
      <sheetName val="Demirbaş_Haf_Öd_2"/>
      <sheetName val="Faturanızı_Özelleştirin2"/>
      <sheetName val="DRENAJ_HENDEK_(2)2"/>
      <sheetName val="CPI2010_xls1"/>
      <sheetName val="_N_Finansal_Eğri1"/>
      <sheetName val="입찰내역_발주처_양식1"/>
      <sheetName val="İKSA_pile_records"/>
      <sheetName val="Bina_Mahal_INDEX"/>
      <sheetName val="Aylık_yık__üni-zayii"/>
      <sheetName val="HAKEDİŞ_"/>
      <sheetName val="oranlar"/>
      <sheetName val="sal"/>
      <sheetName val="ÖBF.10B"/>
      <sheetName val="ÖBF.10C"/>
      <sheetName val="DEMİR İCMAL"/>
      <sheetName val="ÖBF.13"/>
      <sheetName val="ÖBF.15"/>
      <sheetName val="ÖBF.16"/>
      <sheetName val="ÖBF.17"/>
      <sheetName val="ÖBF.18"/>
      <sheetName val="ÖBF.19"/>
      <sheetName val="ÖBF.20"/>
      <sheetName val="ÖBF.04"/>
      <sheetName val="ÖBF.05"/>
      <sheetName val="ÖBF.06"/>
      <sheetName val="ÖBF.08"/>
      <sheetName val="ÖBF.09A"/>
      <sheetName val="ÖBF.09B"/>
      <sheetName val="ÖBF.09C"/>
      <sheetName val="YFZ.01"/>
      <sheetName val="YFZ.02"/>
      <sheetName val="YFZ.03"/>
      <sheetName val="YFZ.04"/>
      <sheetName val="YFZ.05"/>
      <sheetName val="YFZ.06"/>
      <sheetName val="YFZ.07"/>
      <sheetName val="YFZ.08"/>
      <sheetName val="YFZ.09"/>
      <sheetName val="KEŞİF"/>
      <sheetName val="demir"/>
      <sheetName val="SIVA"/>
      <sheetName val="I_BLOK_-11_70_TEMEL_BETON3"/>
      <sheetName val="I_BLOK_-7_60_DÖŞEME_(2)3"/>
      <sheetName val="I_BLOK_-11_70_KOLON_BETON3"/>
      <sheetName val="I_BLOK_-11_70_PERDE_BETON3"/>
      <sheetName val="I_BLOK_-11_70_KİRİŞ3"/>
      <sheetName val="I_BLOK_-7_60_DÖŞEME3"/>
      <sheetName val="E_BLOK_-11_70_TEMEL_BETON_3"/>
      <sheetName val="Dış_Kapak3"/>
      <sheetName val="ARKA_KAPAK3"/>
      <sheetName val="Demirbaş_Haf_Öd_3"/>
      <sheetName val="Faturanızı_Özelleştirin3"/>
      <sheetName val="DRENAJ_HENDEK_(2)3"/>
      <sheetName val="CPI2010_xls2"/>
      <sheetName val="_N_Finansal_Eğri2"/>
      <sheetName val="입찰내역_발주처_양식2"/>
      <sheetName val="İKSA_pile_records1"/>
      <sheetName val="Bina_Mahal_INDEX1"/>
      <sheetName val="Aylık_yık__üni-zayii1"/>
      <sheetName val="HAKEDİŞ_1"/>
      <sheetName val="İhzar"/>
      <sheetName val="9.Taşeron"/>
      <sheetName val="PROGRAM"/>
      <sheetName val="CASHFLOW"/>
      <sheetName val="Data_Genel"/>
      <sheetName val="DATA Ekipman"/>
      <sheetName val="TUMTASERON"/>
      <sheetName val="Sayfa2"/>
      <sheetName val="Sayfa3"/>
      <sheetName val="Puantaj"/>
      <sheetName val="1.11.b"/>
      <sheetName val="İstinat Duvarları"/>
      <sheetName val="Realized Payments"/>
      <sheetName val="HUD YOLU DUVAR 8 MT"/>
      <sheetName val="Summary"/>
      <sheetName val="YENİ"/>
      <sheetName val="Cash2"/>
      <sheetName val="Z"/>
      <sheetName val="lob"/>
      <sheetName val="Satir Bazli Odeme Listesi"/>
      <sheetName val="veri tabanı"/>
      <sheetName val="metin"/>
      <sheetName val="eritme"/>
      <sheetName val="irsaliye tesbit4_5"/>
      <sheetName val="irsaliye tesbit4-5"/>
      <sheetName val="KAP1"/>
      <sheetName val="KAPAK"/>
      <sheetName val="metraj syf."/>
      <sheetName val="yeşil defter "/>
      <sheetName val="veriler"/>
      <sheetName val="2500-Ö"/>
      <sheetName val="ATAŞMAN-KARTAL"/>
      <sheetName val="KAP-KAR"/>
      <sheetName val="KAP-MAL"/>
      <sheetName val="şebeke"/>
      <sheetName val="Plan"/>
    </sheetNames>
    <sheetDataSet>
      <sheetData sheetId="0" refreshError="1"/>
      <sheetData sheetId="1">
        <row r="8">
          <cell r="B8" t="str">
            <v xml:space="preserve">        TURKEY</v>
          </cell>
        </row>
      </sheetData>
      <sheetData sheetId="2" refreshError="1">
        <row r="8">
          <cell r="B8" t="str">
            <v xml:space="preserve">        TURKEY</v>
          </cell>
        </row>
      </sheetData>
      <sheetData sheetId="3" refreshError="1"/>
      <sheetData sheetId="4" refreshError="1"/>
      <sheetData sheetId="5" refreshError="1"/>
      <sheetData sheetId="6">
        <row r="4">
          <cell r="B4">
            <v>0</v>
          </cell>
        </row>
      </sheetData>
      <sheetData sheetId="7">
        <row r="4">
          <cell r="B4">
            <v>0</v>
          </cell>
        </row>
      </sheetData>
      <sheetData sheetId="8">
        <row r="4">
          <cell r="B4">
            <v>0</v>
          </cell>
        </row>
      </sheetData>
      <sheetData sheetId="9">
        <row r="4">
          <cell r="B4">
            <v>0</v>
          </cell>
        </row>
      </sheetData>
      <sheetData sheetId="10">
        <row r="4">
          <cell r="B4">
            <v>0</v>
          </cell>
        </row>
      </sheetData>
      <sheetData sheetId="11">
        <row r="4">
          <cell r="B4">
            <v>0</v>
          </cell>
        </row>
      </sheetData>
      <sheetData sheetId="12">
        <row r="4">
          <cell r="B4">
            <v>0</v>
          </cell>
        </row>
      </sheetData>
      <sheetData sheetId="13">
        <row r="4">
          <cell r="B4">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4">
          <cell r="B4">
            <v>0</v>
          </cell>
        </row>
      </sheetData>
      <sheetData sheetId="38">
        <row r="4">
          <cell r="B4">
            <v>0</v>
          </cell>
        </row>
      </sheetData>
      <sheetData sheetId="39">
        <row r="4">
          <cell r="B4">
            <v>0</v>
          </cell>
        </row>
      </sheetData>
      <sheetData sheetId="40">
        <row r="4">
          <cell r="B4">
            <v>0</v>
          </cell>
        </row>
      </sheetData>
      <sheetData sheetId="41">
        <row r="4">
          <cell r="B4">
            <v>0</v>
          </cell>
        </row>
      </sheetData>
      <sheetData sheetId="42">
        <row r="4">
          <cell r="B4">
            <v>0</v>
          </cell>
        </row>
      </sheetData>
      <sheetData sheetId="43">
        <row r="4">
          <cell r="B4">
            <v>0</v>
          </cell>
        </row>
      </sheetData>
      <sheetData sheetId="44">
        <row r="4">
          <cell r="B4">
            <v>0</v>
          </cell>
        </row>
      </sheetData>
      <sheetData sheetId="45">
        <row r="4">
          <cell r="B4">
            <v>0</v>
          </cell>
        </row>
      </sheetData>
      <sheetData sheetId="46">
        <row r="4">
          <cell r="B4">
            <v>0</v>
          </cell>
        </row>
      </sheetData>
      <sheetData sheetId="47">
        <row r="4">
          <cell r="B4">
            <v>0</v>
          </cell>
        </row>
      </sheetData>
      <sheetData sheetId="48">
        <row r="4">
          <cell r="B4">
            <v>0</v>
          </cell>
        </row>
      </sheetData>
      <sheetData sheetId="49" refreshError="1"/>
      <sheetData sheetId="50">
        <row r="4">
          <cell r="B4">
            <v>0</v>
          </cell>
        </row>
      </sheetData>
      <sheetData sheetId="51">
        <row r="4">
          <cell r="B4">
            <v>0</v>
          </cell>
        </row>
      </sheetData>
      <sheetData sheetId="52">
        <row r="4">
          <cell r="B4">
            <v>0</v>
          </cell>
        </row>
      </sheetData>
      <sheetData sheetId="53">
        <row r="4">
          <cell r="B4">
            <v>0</v>
          </cell>
        </row>
      </sheetData>
      <sheetData sheetId="54">
        <row r="4">
          <cell r="B4">
            <v>0</v>
          </cell>
        </row>
      </sheetData>
      <sheetData sheetId="55">
        <row r="4">
          <cell r="B4">
            <v>0</v>
          </cell>
        </row>
      </sheetData>
      <sheetData sheetId="56">
        <row r="4">
          <cell r="B4">
            <v>0</v>
          </cell>
        </row>
      </sheetData>
      <sheetData sheetId="57">
        <row r="4">
          <cell r="B4">
            <v>0</v>
          </cell>
        </row>
      </sheetData>
      <sheetData sheetId="58">
        <row r="4">
          <cell r="B4">
            <v>0</v>
          </cell>
        </row>
      </sheetData>
      <sheetData sheetId="59">
        <row r="4">
          <cell r="B4">
            <v>0</v>
          </cell>
        </row>
      </sheetData>
      <sheetData sheetId="60">
        <row r="4">
          <cell r="B4">
            <v>0</v>
          </cell>
        </row>
      </sheetData>
      <sheetData sheetId="61">
        <row r="4">
          <cell r="B4">
            <v>0</v>
          </cell>
        </row>
      </sheetData>
      <sheetData sheetId="62">
        <row r="4">
          <cell r="B4">
            <v>0</v>
          </cell>
        </row>
      </sheetData>
      <sheetData sheetId="63">
        <row r="4">
          <cell r="B4">
            <v>0</v>
          </cell>
        </row>
      </sheetData>
      <sheetData sheetId="64">
        <row r="4">
          <cell r="B4">
            <v>0</v>
          </cell>
        </row>
      </sheetData>
      <sheetData sheetId="65" refreshError="1"/>
      <sheetData sheetId="66">
        <row r="4">
          <cell r="B4">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4">
          <cell r="A4" t="str">
            <v>PROJE ADI 
(PROJECT NAME)</v>
          </cell>
        </row>
      </sheetData>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ow r="4">
          <cell r="B4">
            <v>0</v>
          </cell>
        </row>
      </sheetData>
      <sheetData sheetId="108">
        <row r="4">
          <cell r="B4">
            <v>0</v>
          </cell>
        </row>
      </sheetData>
      <sheetData sheetId="109">
        <row r="4">
          <cell r="B4">
            <v>0</v>
          </cell>
        </row>
      </sheetData>
      <sheetData sheetId="110">
        <row r="4">
          <cell r="B4">
            <v>0</v>
          </cell>
        </row>
      </sheetData>
      <sheetData sheetId="111">
        <row r="4">
          <cell r="B4">
            <v>0</v>
          </cell>
        </row>
      </sheetData>
      <sheetData sheetId="112">
        <row r="4">
          <cell r="B4">
            <v>0</v>
          </cell>
        </row>
      </sheetData>
      <sheetData sheetId="113">
        <row r="4">
          <cell r="A4" t="str">
            <v>PROJE ADI 
(PROJECT NAME)</v>
          </cell>
        </row>
      </sheetData>
      <sheetData sheetId="114">
        <row r="4">
          <cell r="B4">
            <v>0</v>
          </cell>
        </row>
      </sheetData>
      <sheetData sheetId="115">
        <row r="4">
          <cell r="A4" t="str">
            <v>PROJE ADI 
(PROJECT NAME)</v>
          </cell>
        </row>
      </sheetData>
      <sheetData sheetId="116">
        <row r="4">
          <cell r="B4">
            <v>0</v>
          </cell>
        </row>
      </sheetData>
      <sheetData sheetId="117">
        <row r="4">
          <cell r="A4" t="str">
            <v>PROJE ADI 
(PROJECT NAME)</v>
          </cell>
        </row>
      </sheetData>
      <sheetData sheetId="118">
        <row r="4">
          <cell r="A4" t="str">
            <v>PROJE ADI 
(PROJECT NAME)</v>
          </cell>
        </row>
      </sheetData>
      <sheetData sheetId="119">
        <row r="4">
          <cell r="A4" t="str">
            <v>PROJE ADI 
(PROJECT NAME)</v>
          </cell>
        </row>
      </sheetData>
      <sheetData sheetId="120">
        <row r="4">
          <cell r="B4">
            <v>0</v>
          </cell>
        </row>
      </sheetData>
      <sheetData sheetId="121">
        <row r="4">
          <cell r="A4" t="str">
            <v>PROJE ADI 
(PROJECT NAME)</v>
          </cell>
        </row>
      </sheetData>
      <sheetData sheetId="122">
        <row r="4">
          <cell r="A4" t="str">
            <v>PROJE ADI 
(PROJECT NAME)</v>
          </cell>
        </row>
      </sheetData>
      <sheetData sheetId="123">
        <row r="4">
          <cell r="B4">
            <v>0</v>
          </cell>
        </row>
      </sheetData>
      <sheetData sheetId="124">
        <row r="4">
          <cell r="A4" t="str">
            <v>PROJE ADI 
(PROJECT NAME)</v>
          </cell>
        </row>
      </sheetData>
      <sheetData sheetId="125">
        <row r="4">
          <cell r="A4" t="str">
            <v>PROJE ADI 
(PROJECT NAME)</v>
          </cell>
        </row>
      </sheetData>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ow r="4">
          <cell r="B4">
            <v>0</v>
          </cell>
        </row>
      </sheetData>
      <sheetData sheetId="158">
        <row r="4">
          <cell r="B4">
            <v>0</v>
          </cell>
        </row>
      </sheetData>
      <sheetData sheetId="159">
        <row r="4">
          <cell r="B4">
            <v>0</v>
          </cell>
        </row>
      </sheetData>
      <sheetData sheetId="160">
        <row r="4">
          <cell r="B4">
            <v>0</v>
          </cell>
        </row>
      </sheetData>
      <sheetData sheetId="161">
        <row r="4">
          <cell r="B4">
            <v>0</v>
          </cell>
        </row>
      </sheetData>
      <sheetData sheetId="162">
        <row r="4">
          <cell r="B4">
            <v>0</v>
          </cell>
        </row>
      </sheetData>
      <sheetData sheetId="163">
        <row r="4">
          <cell r="B4">
            <v>0</v>
          </cell>
        </row>
      </sheetData>
      <sheetData sheetId="164">
        <row r="4">
          <cell r="B4">
            <v>0</v>
          </cell>
        </row>
      </sheetData>
      <sheetData sheetId="165">
        <row r="4">
          <cell r="B4">
            <v>0</v>
          </cell>
        </row>
      </sheetData>
      <sheetData sheetId="166">
        <row r="4">
          <cell r="B4">
            <v>0</v>
          </cell>
        </row>
      </sheetData>
      <sheetData sheetId="167">
        <row r="4">
          <cell r="B4">
            <v>0</v>
          </cell>
        </row>
      </sheetData>
      <sheetData sheetId="168">
        <row r="4">
          <cell r="B4">
            <v>0</v>
          </cell>
        </row>
      </sheetData>
      <sheetData sheetId="169">
        <row r="4">
          <cell r="B4">
            <v>0</v>
          </cell>
        </row>
      </sheetData>
      <sheetData sheetId="170">
        <row r="4">
          <cell r="B4">
            <v>0</v>
          </cell>
        </row>
      </sheetData>
      <sheetData sheetId="171">
        <row r="4">
          <cell r="B4">
            <v>0</v>
          </cell>
        </row>
      </sheetData>
      <sheetData sheetId="172">
        <row r="4">
          <cell r="B4">
            <v>0</v>
          </cell>
        </row>
      </sheetData>
      <sheetData sheetId="173"/>
      <sheetData sheetId="174">
        <row r="8">
          <cell r="B8" t="str">
            <v xml:space="preserve">        TURKEY</v>
          </cell>
        </row>
      </sheetData>
      <sheetData sheetId="175">
        <row r="8">
          <cell r="B8" t="str">
            <v xml:space="preserve">        TURKEY</v>
          </cell>
        </row>
      </sheetData>
      <sheetData sheetId="176" refreshError="1"/>
      <sheetData sheetId="177"/>
      <sheetData sheetId="178" refreshError="1"/>
      <sheetData sheetId="179" refreshError="1"/>
      <sheetData sheetId="180" refreshError="1"/>
      <sheetData sheetId="181" refreshError="1"/>
      <sheetData sheetId="182" refreshError="1"/>
      <sheetData sheetId="183">
        <row r="4">
          <cell r="B4">
            <v>0</v>
          </cell>
        </row>
      </sheetData>
      <sheetData sheetId="184">
        <row r="4">
          <cell r="B4">
            <v>0</v>
          </cell>
        </row>
      </sheetData>
      <sheetData sheetId="185" refreshError="1"/>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4"/>
  <sheetViews>
    <sheetView tabSelected="1" view="pageBreakPreview" zoomScale="70" zoomScaleNormal="70" zoomScaleSheetLayoutView="70" workbookViewId="0">
      <selection activeCell="B23" sqref="B23"/>
    </sheetView>
  </sheetViews>
  <sheetFormatPr defaultColWidth="9.109375" defaultRowHeight="15.6" outlineLevelRow="1" x14ac:dyDescent="0.3"/>
  <cols>
    <col min="1" max="1" width="11.44140625" style="253" customWidth="1"/>
    <col min="2" max="2" width="60.33203125" style="254" customWidth="1"/>
    <col min="3" max="3" width="16.6640625" style="255" customWidth="1"/>
    <col min="4" max="4" width="27" style="255" customWidth="1"/>
    <col min="5" max="5" width="22.5546875" style="256" customWidth="1"/>
    <col min="6" max="7" width="24.5546875" style="257" customWidth="1"/>
    <col min="8" max="8" width="37.88671875" style="255" customWidth="1"/>
    <col min="9" max="11" width="9.109375" style="255"/>
    <col min="12" max="12" width="12.44140625" style="255" customWidth="1"/>
    <col min="13" max="13" width="9.109375" style="255"/>
    <col min="14" max="14" width="10.6640625" style="255" customWidth="1"/>
    <col min="15" max="16384" width="9.109375" style="255"/>
  </cols>
  <sheetData>
    <row r="1" spans="1:8" x14ac:dyDescent="0.3">
      <c r="A1" s="341">
        <v>44984</v>
      </c>
      <c r="B1" s="342"/>
      <c r="C1" s="342"/>
      <c r="D1" s="342"/>
      <c r="E1" s="342"/>
      <c r="F1" s="342"/>
      <c r="G1" s="342"/>
      <c r="H1" s="342"/>
    </row>
    <row r="2" spans="1:8" ht="7.5" customHeight="1" x14ac:dyDescent="0.3">
      <c r="A2" s="343"/>
      <c r="B2" s="343"/>
      <c r="C2" s="343"/>
      <c r="D2" s="343"/>
      <c r="E2" s="343"/>
      <c r="F2" s="343"/>
      <c r="G2" s="343"/>
      <c r="H2" s="343"/>
    </row>
    <row r="3" spans="1:8" ht="17.399999999999999" x14ac:dyDescent="0.3">
      <c r="A3" s="344" t="s">
        <v>3110</v>
      </c>
      <c r="B3" s="344"/>
      <c r="C3" s="344"/>
      <c r="D3" s="344"/>
      <c r="E3" s="344"/>
      <c r="F3" s="344"/>
      <c r="G3" s="344"/>
      <c r="H3" s="344"/>
    </row>
    <row r="4" spans="1:8" s="265" customFormat="1" ht="23.25" customHeight="1" x14ac:dyDescent="0.3">
      <c r="A4" s="345" t="s">
        <v>3148</v>
      </c>
      <c r="B4" s="346"/>
      <c r="C4" s="346"/>
      <c r="D4" s="346"/>
      <c r="E4" s="346"/>
      <c r="F4" s="346"/>
      <c r="G4" s="346"/>
      <c r="H4" s="346"/>
    </row>
    <row r="5" spans="1:8" ht="39.75" customHeight="1" x14ac:dyDescent="0.3">
      <c r="B5" s="246" t="s">
        <v>3111</v>
      </c>
      <c r="H5" s="254"/>
    </row>
    <row r="6" spans="1:8" ht="39.75" customHeight="1" x14ac:dyDescent="0.3">
      <c r="B6" s="247" t="s">
        <v>3112</v>
      </c>
      <c r="H6" s="254"/>
    </row>
    <row r="7" spans="1:8" ht="14.25" customHeight="1" thickBot="1" x14ac:dyDescent="0.35">
      <c r="B7" s="263"/>
      <c r="H7" s="254"/>
    </row>
    <row r="8" spans="1:8" s="264" customFormat="1" ht="30" customHeight="1" x14ac:dyDescent="0.3">
      <c r="A8" s="347" t="s">
        <v>0</v>
      </c>
      <c r="B8" s="349" t="s">
        <v>1</v>
      </c>
      <c r="C8" s="349" t="s">
        <v>3122</v>
      </c>
      <c r="D8" s="351" t="s">
        <v>3130</v>
      </c>
      <c r="E8" s="351" t="s">
        <v>3119</v>
      </c>
      <c r="F8" s="355" t="s">
        <v>3120</v>
      </c>
      <c r="G8" s="355" t="s">
        <v>3121</v>
      </c>
      <c r="H8" s="353" t="s">
        <v>3145</v>
      </c>
    </row>
    <row r="9" spans="1:8" s="264" customFormat="1" ht="36.75" customHeight="1" thickBot="1" x14ac:dyDescent="0.35">
      <c r="A9" s="348"/>
      <c r="B9" s="350"/>
      <c r="C9" s="350"/>
      <c r="D9" s="352"/>
      <c r="E9" s="352"/>
      <c r="F9" s="356"/>
      <c r="G9" s="356"/>
      <c r="H9" s="354"/>
    </row>
    <row r="10" spans="1:8" s="259" customFormat="1" ht="30" customHeight="1" outlineLevel="1" x14ac:dyDescent="0.3">
      <c r="A10" s="260" t="s">
        <v>3109</v>
      </c>
      <c r="B10" s="261" t="s">
        <v>3144</v>
      </c>
      <c r="C10" s="262" t="s">
        <v>3142</v>
      </c>
      <c r="D10" s="266">
        <v>0</v>
      </c>
      <c r="E10" s="248">
        <v>0</v>
      </c>
      <c r="F10" s="248">
        <v>0</v>
      </c>
      <c r="G10" s="248">
        <v>0</v>
      </c>
      <c r="H10" s="249"/>
    </row>
    <row r="11" spans="1:8" s="259" customFormat="1" ht="30" customHeight="1" outlineLevel="1" x14ac:dyDescent="0.3">
      <c r="A11" s="260" t="s">
        <v>105</v>
      </c>
      <c r="B11" s="261" t="s">
        <v>3144</v>
      </c>
      <c r="C11" s="262" t="s">
        <v>3142</v>
      </c>
      <c r="D11" s="266">
        <v>0</v>
      </c>
      <c r="E11" s="248">
        <v>0</v>
      </c>
      <c r="F11" s="248">
        <v>0</v>
      </c>
      <c r="G11" s="248">
        <v>0</v>
      </c>
      <c r="H11" s="249"/>
    </row>
    <row r="12" spans="1:8" s="259" customFormat="1" ht="30" customHeight="1" outlineLevel="1" thickBot="1" x14ac:dyDescent="0.35">
      <c r="A12" s="260" t="s">
        <v>58</v>
      </c>
      <c r="B12" s="261" t="s">
        <v>3144</v>
      </c>
      <c r="C12" s="262" t="s">
        <v>3142</v>
      </c>
      <c r="D12" s="266">
        <v>0</v>
      </c>
      <c r="E12" s="248">
        <v>0</v>
      </c>
      <c r="F12" s="248">
        <v>0</v>
      </c>
      <c r="G12" s="248">
        <v>0</v>
      </c>
      <c r="H12" s="249"/>
    </row>
    <row r="13" spans="1:8" ht="30" customHeight="1" thickBot="1" x14ac:dyDescent="0.35">
      <c r="A13" s="280"/>
      <c r="B13" s="281" t="s">
        <v>3118</v>
      </c>
      <c r="C13" s="282"/>
      <c r="D13" s="333">
        <f>SUM(D10:D12)</f>
        <v>0</v>
      </c>
      <c r="E13" s="283">
        <f>SUM(E10:E12)</f>
        <v>0</v>
      </c>
      <c r="F13" s="283">
        <f>SUM(F10:F12)</f>
        <v>0</v>
      </c>
      <c r="G13" s="283">
        <f>SUM(G10:G12)</f>
        <v>0</v>
      </c>
      <c r="H13" s="337"/>
    </row>
    <row r="14" spans="1:8" ht="30" customHeight="1" thickBot="1" x14ac:dyDescent="0.35">
      <c r="A14" s="334"/>
      <c r="B14" s="335" t="s">
        <v>3143</v>
      </c>
      <c r="C14" s="336"/>
      <c r="D14" s="339">
        <f>D13+E13+F13+G13</f>
        <v>0</v>
      </c>
      <c r="E14" s="340"/>
      <c r="F14" s="340"/>
      <c r="G14" s="340"/>
      <c r="H14" s="338"/>
    </row>
    <row r="15" spans="1:8" ht="48.75" customHeight="1" thickBot="1" x14ac:dyDescent="0.35">
      <c r="A15" s="296"/>
      <c r="B15" s="297" t="s">
        <v>3123</v>
      </c>
      <c r="C15" s="298" t="s">
        <v>3124</v>
      </c>
      <c r="D15" s="299" t="s">
        <v>3125</v>
      </c>
      <c r="E15" s="300" t="s">
        <v>3132</v>
      </c>
      <c r="F15" s="300" t="s">
        <v>3133</v>
      </c>
      <c r="G15" s="301" t="s">
        <v>6</v>
      </c>
    </row>
    <row r="16" spans="1:8" ht="40.5" customHeight="1" x14ac:dyDescent="0.3">
      <c r="A16" s="267"/>
      <c r="B16" s="268" t="s">
        <v>3146</v>
      </c>
      <c r="C16" s="269" t="s">
        <v>3126</v>
      </c>
      <c r="D16" s="270">
        <v>4</v>
      </c>
      <c r="E16" s="271">
        <v>0</v>
      </c>
      <c r="F16" s="271">
        <f>D16*E16</f>
        <v>0</v>
      </c>
      <c r="G16" s="272"/>
    </row>
    <row r="17" spans="1:7" ht="33.75" customHeight="1" thickBot="1" x14ac:dyDescent="0.35">
      <c r="A17" s="273"/>
      <c r="B17" s="274" t="s">
        <v>3147</v>
      </c>
      <c r="C17" s="275" t="s">
        <v>3126</v>
      </c>
      <c r="D17" s="276">
        <v>3</v>
      </c>
      <c r="E17" s="277">
        <v>0</v>
      </c>
      <c r="F17" s="278">
        <f>D17*E17</f>
        <v>0</v>
      </c>
      <c r="G17" s="279"/>
    </row>
    <row r="18" spans="1:7" ht="33.75" customHeight="1" thickBot="1" x14ac:dyDescent="0.35">
      <c r="A18" s="284"/>
      <c r="B18" s="285" t="s">
        <v>3127</v>
      </c>
      <c r="C18" s="286"/>
      <c r="D18" s="287">
        <f>D16+D17</f>
        <v>7</v>
      </c>
      <c r="E18" s="288"/>
      <c r="F18" s="287">
        <f>F16+F17</f>
        <v>0</v>
      </c>
      <c r="G18" s="289"/>
    </row>
    <row r="19" spans="1:7" ht="30" customHeight="1" thickBot="1" x14ac:dyDescent="0.35">
      <c r="A19" s="290"/>
      <c r="B19" s="291" t="s">
        <v>3115</v>
      </c>
      <c r="C19" s="292"/>
      <c r="D19" s="293"/>
      <c r="E19" s="294"/>
      <c r="F19" s="294"/>
      <c r="G19" s="295"/>
    </row>
    <row r="20" spans="1:7" x14ac:dyDescent="0.3">
      <c r="A20" s="302">
        <v>1</v>
      </c>
      <c r="B20" s="303" t="s">
        <v>3135</v>
      </c>
      <c r="C20" s="304" t="s">
        <v>3137</v>
      </c>
      <c r="D20" s="318"/>
      <c r="E20" s="305"/>
      <c r="F20" s="321"/>
      <c r="G20" s="306"/>
    </row>
    <row r="21" spans="1:7" x14ac:dyDescent="0.3">
      <c r="A21" s="325">
        <v>2</v>
      </c>
      <c r="B21" s="326" t="s">
        <v>3138</v>
      </c>
      <c r="C21" s="331" t="s">
        <v>3116</v>
      </c>
      <c r="D21" s="327" t="s">
        <v>3139</v>
      </c>
      <c r="E21" s="328"/>
      <c r="F21" s="329"/>
      <c r="G21" s="330"/>
    </row>
    <row r="22" spans="1:7" x14ac:dyDescent="0.3">
      <c r="A22" s="307">
        <v>3</v>
      </c>
      <c r="B22" s="308" t="s">
        <v>3134</v>
      </c>
      <c r="C22" s="332" t="s">
        <v>3137</v>
      </c>
      <c r="D22" s="319"/>
      <c r="E22" s="309"/>
      <c r="F22" s="322"/>
      <c r="G22" s="310"/>
    </row>
    <row r="23" spans="1:7" ht="31.2" x14ac:dyDescent="0.3">
      <c r="A23" s="307">
        <v>4</v>
      </c>
      <c r="B23" s="308" t="s">
        <v>3149</v>
      </c>
      <c r="C23" s="311" t="s">
        <v>3150</v>
      </c>
      <c r="D23" s="319"/>
      <c r="E23" s="309"/>
      <c r="F23" s="322"/>
      <c r="G23" s="310"/>
    </row>
    <row r="24" spans="1:7" x14ac:dyDescent="0.3">
      <c r="A24" s="307">
        <v>5</v>
      </c>
      <c r="B24" s="308" t="s">
        <v>3129</v>
      </c>
      <c r="C24" s="311" t="s">
        <v>3117</v>
      </c>
      <c r="D24" s="319"/>
      <c r="E24" s="309"/>
      <c r="F24" s="322"/>
      <c r="G24" s="310"/>
    </row>
    <row r="25" spans="1:7" ht="31.2" x14ac:dyDescent="0.3">
      <c r="A25" s="307">
        <v>6</v>
      </c>
      <c r="B25" s="308" t="s">
        <v>3131</v>
      </c>
      <c r="C25" s="311" t="s">
        <v>3116</v>
      </c>
      <c r="D25" s="319"/>
      <c r="E25" s="309"/>
      <c r="F25" s="322"/>
      <c r="G25" s="310"/>
    </row>
    <row r="26" spans="1:7" x14ac:dyDescent="0.3">
      <c r="A26" s="307">
        <v>7</v>
      </c>
      <c r="B26" s="308" t="s">
        <v>3141</v>
      </c>
      <c r="C26" s="311" t="s">
        <v>3116</v>
      </c>
      <c r="D26" s="319"/>
      <c r="E26" s="309"/>
      <c r="F26" s="322"/>
      <c r="G26" s="310"/>
    </row>
    <row r="27" spans="1:7" x14ac:dyDescent="0.3">
      <c r="A27" s="307">
        <v>8</v>
      </c>
      <c r="B27" s="308" t="s">
        <v>3140</v>
      </c>
      <c r="C27" s="311"/>
      <c r="D27" s="319"/>
      <c r="E27" s="309"/>
      <c r="F27" s="322"/>
      <c r="G27" s="310"/>
    </row>
    <row r="28" spans="1:7" x14ac:dyDescent="0.3">
      <c r="A28" s="307">
        <v>9</v>
      </c>
      <c r="B28" s="308" t="s">
        <v>3136</v>
      </c>
      <c r="C28" s="311" t="s">
        <v>3116</v>
      </c>
      <c r="D28" s="319"/>
      <c r="E28" s="312"/>
      <c r="F28" s="323"/>
      <c r="G28" s="313"/>
    </row>
    <row r="29" spans="1:7" ht="16.2" thickBot="1" x14ac:dyDescent="0.35">
      <c r="A29" s="307">
        <v>10</v>
      </c>
      <c r="B29" s="314" t="s">
        <v>3128</v>
      </c>
      <c r="C29" s="315" t="s">
        <v>3116</v>
      </c>
      <c r="D29" s="320"/>
      <c r="E29" s="316"/>
      <c r="F29" s="324"/>
      <c r="G29" s="317"/>
    </row>
    <row r="31" spans="1:7" x14ac:dyDescent="0.3">
      <c r="A31" s="250"/>
      <c r="B31" s="251" t="s">
        <v>3113</v>
      </c>
      <c r="C31" s="252"/>
      <c r="D31" s="252"/>
      <c r="E31" s="252"/>
      <c r="F31" s="258"/>
      <c r="G31" s="258"/>
    </row>
    <row r="32" spans="1:7" x14ac:dyDescent="0.3">
      <c r="A32" s="250"/>
      <c r="B32" s="251" t="s">
        <v>3114</v>
      </c>
      <c r="C32" s="251"/>
      <c r="D32" s="251"/>
      <c r="E32" s="251"/>
    </row>
    <row r="33" spans="1:5" x14ac:dyDescent="0.3">
      <c r="A33" s="250"/>
      <c r="B33" s="251"/>
      <c r="C33" s="251"/>
      <c r="D33" s="251"/>
      <c r="E33" s="251"/>
    </row>
    <row r="34" spans="1:5" x14ac:dyDescent="0.3">
      <c r="A34" s="250"/>
      <c r="B34" s="251"/>
      <c r="C34" s="251"/>
      <c r="D34" s="251"/>
      <c r="E34" s="251"/>
    </row>
  </sheetData>
  <autoFilter ref="A8:H12" xr:uid="{00000000-0009-0000-0000-000001000000}">
    <filterColumn colId="5" showButton="0"/>
  </autoFilter>
  <mergeCells count="13">
    <mergeCell ref="D14:G14"/>
    <mergeCell ref="A1:H1"/>
    <mergeCell ref="A2:H2"/>
    <mergeCell ref="A3:H3"/>
    <mergeCell ref="A4:H4"/>
    <mergeCell ref="A8:A9"/>
    <mergeCell ref="B8:B9"/>
    <mergeCell ref="C8:C9"/>
    <mergeCell ref="E8:E9"/>
    <mergeCell ref="H8:H9"/>
    <mergeCell ref="F8:F9"/>
    <mergeCell ref="G8:G9"/>
    <mergeCell ref="D8:D9"/>
  </mergeCells>
  <phoneticPr fontId="25" type="noConversion"/>
  <pageMargins left="0.70866141732283472" right="0.70866141732283472" top="0.74803149606299213" bottom="0.74803149606299213" header="0.31496062992125984" footer="0.31496062992125984"/>
  <pageSetup paperSize="9" scale="58" fitToHeight="0"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441"/>
  <sheetViews>
    <sheetView view="pageBreakPreview" topLeftCell="A1769" zoomScale="60" zoomScaleNormal="70" workbookViewId="0">
      <selection activeCell="F1775" sqref="F1775"/>
    </sheetView>
  </sheetViews>
  <sheetFormatPr defaultColWidth="9.109375" defaultRowHeight="15.6" outlineLevelRow="3" outlineLevelCol="1" x14ac:dyDescent="0.3"/>
  <cols>
    <col min="1" max="1" width="1.6640625" style="175" customWidth="1"/>
    <col min="2" max="2" width="10.109375" style="133" customWidth="1"/>
    <col min="3" max="3" width="88.6640625" style="10" customWidth="1"/>
    <col min="4" max="4" width="10.6640625" style="175" customWidth="1"/>
    <col min="5" max="5" width="15.6640625" style="9" customWidth="1"/>
    <col min="6" max="6" width="22.6640625" style="175" customWidth="1"/>
    <col min="7" max="7" width="18.33203125" style="208" customWidth="1"/>
    <col min="8" max="9" width="20.109375" style="208" customWidth="1"/>
    <col min="10" max="10" width="20.6640625" style="175" customWidth="1"/>
    <col min="11" max="11" width="30.33203125" style="175" customWidth="1"/>
    <col min="12" max="12" width="27.5546875" style="175" hidden="1" customWidth="1" outlineLevel="1"/>
    <col min="13" max="13" width="21.6640625" style="200" hidden="1" customWidth="1" outlineLevel="1"/>
    <col min="14" max="14" width="19.44140625" style="175" customWidth="1" collapsed="1"/>
    <col min="15" max="15" width="13.6640625" style="175" bestFit="1" customWidth="1"/>
    <col min="16" max="16" width="12.88671875" style="175" customWidth="1"/>
    <col min="17" max="17" width="14.109375" style="175" customWidth="1"/>
    <col min="18" max="18" width="14.6640625" style="175" customWidth="1"/>
    <col min="19" max="19" width="21.6640625" style="175" customWidth="1"/>
    <col min="20" max="16384" width="9.109375" style="175"/>
  </cols>
  <sheetData>
    <row r="1" spans="1:15" x14ac:dyDescent="0.3">
      <c r="B1" s="379" t="s">
        <v>3106</v>
      </c>
      <c r="C1" s="379"/>
      <c r="D1" s="379"/>
      <c r="E1" s="379"/>
      <c r="F1" s="379"/>
      <c r="G1" s="379"/>
      <c r="H1" s="379"/>
      <c r="I1" s="379"/>
      <c r="J1" s="379"/>
      <c r="K1" s="379"/>
    </row>
    <row r="2" spans="1:15" x14ac:dyDescent="0.3">
      <c r="A2" s="379" t="s">
        <v>3108</v>
      </c>
      <c r="B2" s="379"/>
      <c r="C2" s="379"/>
      <c r="D2" s="379"/>
      <c r="E2" s="379"/>
      <c r="F2" s="379"/>
      <c r="G2" s="379"/>
      <c r="H2" s="379"/>
      <c r="I2" s="379"/>
      <c r="J2" s="379"/>
      <c r="K2" s="379"/>
    </row>
    <row r="3" spans="1:15" x14ac:dyDescent="0.3">
      <c r="B3" s="380" t="s">
        <v>592</v>
      </c>
      <c r="C3" s="380"/>
      <c r="D3" s="380"/>
      <c r="E3" s="380"/>
      <c r="F3" s="380"/>
      <c r="G3" s="380"/>
      <c r="H3" s="380"/>
      <c r="I3" s="380"/>
      <c r="J3" s="380"/>
      <c r="K3" s="380"/>
    </row>
    <row r="4" spans="1:15" s="7" customFormat="1" ht="44.25" customHeight="1" x14ac:dyDescent="0.3">
      <c r="B4" s="381" t="s">
        <v>3107</v>
      </c>
      <c r="C4" s="382"/>
      <c r="D4" s="382"/>
      <c r="E4" s="382"/>
      <c r="F4" s="382"/>
      <c r="G4" s="382"/>
      <c r="H4" s="382"/>
      <c r="I4" s="382"/>
      <c r="J4" s="382"/>
      <c r="K4" s="382"/>
      <c r="M4" s="201"/>
    </row>
    <row r="5" spans="1:15" x14ac:dyDescent="0.3">
      <c r="C5" s="8"/>
      <c r="K5" s="10"/>
    </row>
    <row r="6" spans="1:15" s="11" customFormat="1" ht="35.25" customHeight="1" x14ac:dyDescent="0.25">
      <c r="B6" s="383" t="s">
        <v>0</v>
      </c>
      <c r="C6" s="374" t="s">
        <v>1</v>
      </c>
      <c r="D6" s="384" t="s">
        <v>2</v>
      </c>
      <c r="E6" s="385" t="s">
        <v>3</v>
      </c>
      <c r="F6" s="374" t="s">
        <v>4</v>
      </c>
      <c r="G6" s="374" t="s">
        <v>909</v>
      </c>
      <c r="H6" s="374"/>
      <c r="I6" s="374"/>
      <c r="J6" s="374" t="s">
        <v>5</v>
      </c>
      <c r="K6" s="384" t="s">
        <v>6</v>
      </c>
      <c r="M6" s="202"/>
      <c r="N6" s="191"/>
    </row>
    <row r="7" spans="1:15" s="11" customFormat="1" ht="36" customHeight="1" x14ac:dyDescent="0.25">
      <c r="B7" s="383"/>
      <c r="C7" s="374"/>
      <c r="D7" s="384"/>
      <c r="E7" s="385"/>
      <c r="F7" s="374"/>
      <c r="G7" s="236" t="s">
        <v>906</v>
      </c>
      <c r="H7" s="236" t="s">
        <v>907</v>
      </c>
      <c r="I7" s="236" t="s">
        <v>908</v>
      </c>
      <c r="J7" s="374"/>
      <c r="K7" s="384"/>
      <c r="M7" s="202"/>
    </row>
    <row r="8" spans="1:15" s="11" customFormat="1" ht="30" customHeight="1" x14ac:dyDescent="0.25">
      <c r="B8" s="134"/>
      <c r="C8" s="135" t="s">
        <v>772</v>
      </c>
      <c r="D8" s="136"/>
      <c r="E8" s="137"/>
      <c r="F8" s="138"/>
      <c r="G8" s="139"/>
      <c r="H8" s="139"/>
      <c r="I8" s="139"/>
      <c r="J8" s="198">
        <f>+SUBTOTAL(9,J9:J1265)</f>
        <v>9940561361.2700005</v>
      </c>
      <c r="K8" s="136"/>
      <c r="L8" s="240" t="s">
        <v>3103</v>
      </c>
      <c r="M8" s="244" t="s">
        <v>3104</v>
      </c>
      <c r="N8" s="191">
        <f>G411/H411</f>
        <v>0.42</v>
      </c>
    </row>
    <row r="9" spans="1:15" s="11" customFormat="1" outlineLevel="1" x14ac:dyDescent="0.25">
      <c r="B9" s="12">
        <v>1</v>
      </c>
      <c r="C9" s="171" t="s">
        <v>124</v>
      </c>
      <c r="D9" s="168"/>
      <c r="E9" s="169"/>
      <c r="F9" s="104"/>
      <c r="G9" s="13"/>
      <c r="H9" s="13"/>
      <c r="I9" s="13"/>
      <c r="J9" s="110">
        <f>+SUBTOTAL(9,J10)</f>
        <v>241360189.87</v>
      </c>
      <c r="K9" s="168"/>
      <c r="M9" s="202"/>
      <c r="N9" s="191"/>
    </row>
    <row r="10" spans="1:15" s="14" customFormat="1" ht="31.2" outlineLevel="2" x14ac:dyDescent="0.25">
      <c r="B10" s="176" t="s">
        <v>7</v>
      </c>
      <c r="C10" s="174" t="s">
        <v>143</v>
      </c>
      <c r="D10" s="212" t="s">
        <v>53</v>
      </c>
      <c r="E10" s="193">
        <v>1</v>
      </c>
      <c r="F10" s="193">
        <f>G10+H10+I10*90</f>
        <v>241360189.87</v>
      </c>
      <c r="G10" s="237">
        <v>241360189.87</v>
      </c>
      <c r="H10" s="237">
        <v>0</v>
      </c>
      <c r="I10" s="237">
        <v>0</v>
      </c>
      <c r="J10" s="177">
        <f>E10*F10</f>
        <v>241360189.87</v>
      </c>
      <c r="K10" s="213"/>
      <c r="L10" s="203">
        <v>241360189.87</v>
      </c>
      <c r="M10" s="203">
        <v>0</v>
      </c>
      <c r="N10" s="191"/>
      <c r="O10" s="190"/>
    </row>
    <row r="11" spans="1:15" s="15" customFormat="1" ht="20.399999999999999" outlineLevel="1" x14ac:dyDescent="0.35">
      <c r="B11" s="34" t="s">
        <v>105</v>
      </c>
      <c r="C11" s="4" t="s">
        <v>767</v>
      </c>
      <c r="D11" s="35"/>
      <c r="E11" s="36"/>
      <c r="F11" s="36"/>
      <c r="G11" s="36"/>
      <c r="H11" s="36"/>
      <c r="I11" s="36"/>
      <c r="J11" s="111">
        <f>SUBTOTAL(9,J12:J158)</f>
        <v>3189416830.0100002</v>
      </c>
      <c r="K11" s="37"/>
      <c r="L11" s="203">
        <v>0</v>
      </c>
      <c r="M11" s="203"/>
      <c r="N11" s="191"/>
      <c r="O11" s="190"/>
    </row>
    <row r="12" spans="1:15" outlineLevel="1" x14ac:dyDescent="0.3">
      <c r="B12" s="172" t="s">
        <v>10</v>
      </c>
      <c r="C12" s="171" t="s">
        <v>57</v>
      </c>
      <c r="D12" s="168"/>
      <c r="E12" s="169"/>
      <c r="F12" s="169"/>
      <c r="G12" s="13"/>
      <c r="H12" s="13"/>
      <c r="I12" s="13"/>
      <c r="J12" s="112">
        <f>SUBTOTAL(9,J13:J15)</f>
        <v>172341664</v>
      </c>
      <c r="K12" s="16"/>
      <c r="L12" s="203">
        <v>0</v>
      </c>
      <c r="M12" s="203"/>
      <c r="N12" s="191"/>
      <c r="O12" s="190"/>
    </row>
    <row r="13" spans="1:15" s="173" customFormat="1" ht="49.5" customHeight="1" outlineLevel="2" x14ac:dyDescent="0.3">
      <c r="B13" s="176" t="s">
        <v>918</v>
      </c>
      <c r="C13" s="174" t="s">
        <v>867</v>
      </c>
      <c r="D13" s="213" t="s">
        <v>8</v>
      </c>
      <c r="E13" s="193">
        <f>194848-22443-23721</f>
        <v>148684</v>
      </c>
      <c r="F13" s="193">
        <f t="shared" ref="F13:F15" si="0">G13+H13+I13*90</f>
        <v>928</v>
      </c>
      <c r="G13" s="237">
        <v>928</v>
      </c>
      <c r="H13" s="237">
        <v>0</v>
      </c>
      <c r="I13" s="237">
        <v>0</v>
      </c>
      <c r="J13" s="177">
        <f t="shared" ref="J13:J15" si="1">E13*F13</f>
        <v>137978752</v>
      </c>
      <c r="K13" s="212"/>
      <c r="L13" s="203">
        <v>137978752</v>
      </c>
      <c r="M13" s="203">
        <v>0</v>
      </c>
      <c r="N13" s="191"/>
      <c r="O13" s="190"/>
    </row>
    <row r="14" spans="1:15" s="173" customFormat="1" ht="46.8" outlineLevel="2" x14ac:dyDescent="0.3">
      <c r="B14" s="3" t="s">
        <v>919</v>
      </c>
      <c r="C14" s="2" t="s">
        <v>157</v>
      </c>
      <c r="D14" s="22" t="s">
        <v>8</v>
      </c>
      <c r="E14" s="46">
        <v>22443</v>
      </c>
      <c r="F14" s="193">
        <f t="shared" si="0"/>
        <v>1102</v>
      </c>
      <c r="G14" s="237">
        <v>1102</v>
      </c>
      <c r="H14" s="237">
        <v>0</v>
      </c>
      <c r="I14" s="237">
        <v>0</v>
      </c>
      <c r="J14" s="177">
        <f t="shared" si="1"/>
        <v>24732186</v>
      </c>
      <c r="K14" s="212"/>
      <c r="L14" s="203">
        <v>24732186</v>
      </c>
      <c r="M14" s="203">
        <v>0</v>
      </c>
      <c r="N14" s="191"/>
      <c r="O14" s="190"/>
    </row>
    <row r="15" spans="1:15" s="173" customFormat="1" ht="31.2" outlineLevel="2" x14ac:dyDescent="0.3">
      <c r="B15" s="3" t="s">
        <v>920</v>
      </c>
      <c r="C15" s="2" t="s">
        <v>832</v>
      </c>
      <c r="D15" s="195" t="s">
        <v>8</v>
      </c>
      <c r="E15" s="56">
        <f>32863-9142</f>
        <v>23721</v>
      </c>
      <c r="F15" s="193">
        <f t="shared" si="0"/>
        <v>406</v>
      </c>
      <c r="G15" s="237">
        <v>406</v>
      </c>
      <c r="H15" s="237">
        <v>0</v>
      </c>
      <c r="I15" s="237">
        <v>0</v>
      </c>
      <c r="J15" s="177">
        <f t="shared" si="1"/>
        <v>9630726</v>
      </c>
      <c r="K15" s="212"/>
      <c r="L15" s="203">
        <v>9630726</v>
      </c>
      <c r="M15" s="203">
        <v>0</v>
      </c>
      <c r="N15" s="191"/>
      <c r="O15" s="190"/>
    </row>
    <row r="16" spans="1:15" outlineLevel="1" x14ac:dyDescent="0.3">
      <c r="B16" s="172" t="s">
        <v>106</v>
      </c>
      <c r="C16" s="171" t="s">
        <v>52</v>
      </c>
      <c r="D16" s="168"/>
      <c r="E16" s="169"/>
      <c r="F16" s="169"/>
      <c r="G16" s="13"/>
      <c r="H16" s="13"/>
      <c r="I16" s="13"/>
      <c r="J16" s="112">
        <f>SUBTOTAL(9,J17)</f>
        <v>19752062.5</v>
      </c>
      <c r="K16" s="16"/>
      <c r="L16" s="203">
        <v>0</v>
      </c>
      <c r="M16" s="203"/>
      <c r="N16" s="191"/>
      <c r="O16" s="190"/>
    </row>
    <row r="17" spans="2:15" ht="62.4" outlineLevel="2" x14ac:dyDescent="0.3">
      <c r="B17" s="123" t="s">
        <v>921</v>
      </c>
      <c r="C17" s="185" t="s">
        <v>61</v>
      </c>
      <c r="D17" s="18" t="s">
        <v>53</v>
      </c>
      <c r="E17" s="87">
        <v>1</v>
      </c>
      <c r="F17" s="193">
        <f>G17+H17+I17*90</f>
        <v>19752062.5</v>
      </c>
      <c r="G17" s="19">
        <v>19752062.5</v>
      </c>
      <c r="H17" s="19">
        <v>0</v>
      </c>
      <c r="I17" s="19">
        <v>0</v>
      </c>
      <c r="J17" s="177">
        <f>E17*F17</f>
        <v>19752062.5</v>
      </c>
      <c r="K17" s="98" t="s">
        <v>125</v>
      </c>
      <c r="L17" s="203">
        <v>19752062.5</v>
      </c>
      <c r="M17" s="203">
        <v>0</v>
      </c>
      <c r="N17" s="191"/>
      <c r="O17" s="190"/>
    </row>
    <row r="18" spans="2:15" outlineLevel="1" x14ac:dyDescent="0.3">
      <c r="B18" s="172" t="s">
        <v>107</v>
      </c>
      <c r="C18" s="171" t="s">
        <v>59</v>
      </c>
      <c r="D18" s="168"/>
      <c r="E18" s="169"/>
      <c r="F18" s="169"/>
      <c r="G18" s="13"/>
      <c r="H18" s="13"/>
      <c r="I18" s="13"/>
      <c r="J18" s="112">
        <f>SUBTOTAL(9,J19:J20)</f>
        <v>34592678.960000001</v>
      </c>
      <c r="K18" s="16"/>
      <c r="L18" s="203">
        <v>0</v>
      </c>
      <c r="M18" s="203"/>
      <c r="N18" s="191"/>
      <c r="O18" s="190"/>
    </row>
    <row r="19" spans="2:15" ht="177" customHeight="1" outlineLevel="2" x14ac:dyDescent="0.3">
      <c r="B19" s="176" t="s">
        <v>1008</v>
      </c>
      <c r="C19" s="174" t="s">
        <v>862</v>
      </c>
      <c r="D19" s="213" t="s">
        <v>53</v>
      </c>
      <c r="E19" s="193">
        <v>1</v>
      </c>
      <c r="F19" s="193">
        <f t="shared" ref="F19:F20" si="2">G19+H19+I19*90</f>
        <v>32865735</v>
      </c>
      <c r="G19" s="237">
        <v>2827160</v>
      </c>
      <c r="H19" s="237">
        <v>30038575</v>
      </c>
      <c r="I19" s="237">
        <v>0</v>
      </c>
      <c r="J19" s="177">
        <f t="shared" ref="J19:J20" si="3">E19*F19</f>
        <v>32865735</v>
      </c>
      <c r="K19" s="23" t="s">
        <v>869</v>
      </c>
      <c r="L19" s="203">
        <v>32865735</v>
      </c>
      <c r="M19" s="203">
        <v>0</v>
      </c>
      <c r="N19" s="191"/>
      <c r="O19" s="190"/>
    </row>
    <row r="20" spans="2:15" ht="31.2" outlineLevel="2" x14ac:dyDescent="0.3">
      <c r="B20" s="176" t="s">
        <v>1009</v>
      </c>
      <c r="C20" s="185" t="s">
        <v>60</v>
      </c>
      <c r="D20" s="18" t="s">
        <v>53</v>
      </c>
      <c r="E20" s="87">
        <v>1</v>
      </c>
      <c r="F20" s="193">
        <f t="shared" si="2"/>
        <v>1726943.96</v>
      </c>
      <c r="G20" s="237">
        <v>1726943.96</v>
      </c>
      <c r="H20" s="237">
        <v>0</v>
      </c>
      <c r="I20" s="237">
        <v>0</v>
      </c>
      <c r="J20" s="177">
        <f t="shared" si="3"/>
        <v>1726943.96</v>
      </c>
      <c r="K20" s="98"/>
      <c r="L20" s="203">
        <v>1726943.96</v>
      </c>
      <c r="M20" s="203">
        <v>0</v>
      </c>
      <c r="N20" s="191"/>
      <c r="O20" s="190"/>
    </row>
    <row r="21" spans="2:15" outlineLevel="1" x14ac:dyDescent="0.3">
      <c r="B21" s="172" t="s">
        <v>108</v>
      </c>
      <c r="C21" s="171" t="s">
        <v>9</v>
      </c>
      <c r="D21" s="168"/>
      <c r="E21" s="169"/>
      <c r="F21" s="169"/>
      <c r="G21" s="13"/>
      <c r="H21" s="13"/>
      <c r="I21" s="13"/>
      <c r="J21" s="112">
        <f>SUBTOTAL(9,J22:J24)</f>
        <v>427521801.25</v>
      </c>
      <c r="K21" s="16"/>
      <c r="L21" s="203">
        <v>0</v>
      </c>
      <c r="M21" s="203"/>
      <c r="N21" s="191"/>
      <c r="O21" s="190"/>
    </row>
    <row r="22" spans="2:15" outlineLevel="2" x14ac:dyDescent="0.3">
      <c r="B22" s="123" t="s">
        <v>1010</v>
      </c>
      <c r="C22" s="174" t="s">
        <v>62</v>
      </c>
      <c r="D22" s="18" t="s">
        <v>8</v>
      </c>
      <c r="E22" s="193">
        <v>2165.4</v>
      </c>
      <c r="F22" s="193">
        <f t="shared" ref="F22:F24" si="4">G22+H22+I22*90</f>
        <v>9643.75</v>
      </c>
      <c r="G22" s="237">
        <v>3750</v>
      </c>
      <c r="H22" s="237">
        <v>5893.75</v>
      </c>
      <c r="I22" s="237">
        <v>0</v>
      </c>
      <c r="J22" s="177">
        <f t="shared" ref="J22:J24" si="5">E22*F22</f>
        <v>20882576.25</v>
      </c>
      <c r="K22" s="98"/>
      <c r="L22" s="203">
        <v>20882576.25</v>
      </c>
      <c r="M22" s="203">
        <v>0</v>
      </c>
      <c r="N22" s="191"/>
      <c r="O22" s="190"/>
    </row>
    <row r="23" spans="2:15" ht="31.2" outlineLevel="2" x14ac:dyDescent="0.3">
      <c r="B23" s="123" t="s">
        <v>1011</v>
      </c>
      <c r="C23" s="174" t="s">
        <v>154</v>
      </c>
      <c r="D23" s="18" t="s">
        <v>11</v>
      </c>
      <c r="E23" s="193">
        <v>21654</v>
      </c>
      <c r="F23" s="193">
        <f t="shared" si="4"/>
        <v>465</v>
      </c>
      <c r="G23" s="237">
        <v>250</v>
      </c>
      <c r="H23" s="237">
        <v>215</v>
      </c>
      <c r="I23" s="237">
        <v>0</v>
      </c>
      <c r="J23" s="177">
        <f t="shared" si="5"/>
        <v>10069110</v>
      </c>
      <c r="K23" s="98"/>
      <c r="L23" s="203">
        <v>10069110</v>
      </c>
      <c r="M23" s="203">
        <v>0</v>
      </c>
      <c r="N23" s="191"/>
      <c r="O23" s="190"/>
    </row>
    <row r="24" spans="2:15" s="173" customFormat="1" ht="36.75" customHeight="1" outlineLevel="2" x14ac:dyDescent="0.3">
      <c r="B24" s="123" t="s">
        <v>1012</v>
      </c>
      <c r="C24" s="174" t="s">
        <v>539</v>
      </c>
      <c r="D24" s="213" t="s">
        <v>8</v>
      </c>
      <c r="E24" s="193">
        <v>16690.830000000002</v>
      </c>
      <c r="F24" s="193">
        <f t="shared" si="4"/>
        <v>23759.759999999998</v>
      </c>
      <c r="G24" s="237">
        <v>8236.0400000000009</v>
      </c>
      <c r="H24" s="237">
        <v>15523.72</v>
      </c>
      <c r="I24" s="237">
        <v>0</v>
      </c>
      <c r="J24" s="177">
        <f t="shared" si="5"/>
        <v>396570115</v>
      </c>
      <c r="K24" s="212"/>
      <c r="L24" s="203">
        <v>396570130.82999998</v>
      </c>
      <c r="M24" s="203">
        <v>-15.83</v>
      </c>
      <c r="N24" s="191"/>
      <c r="O24" s="190"/>
    </row>
    <row r="25" spans="2:15" s="173" customFormat="1" outlineLevel="1" x14ac:dyDescent="0.3">
      <c r="B25" s="172" t="s">
        <v>109</v>
      </c>
      <c r="C25" s="171" t="s">
        <v>76</v>
      </c>
      <c r="D25" s="168"/>
      <c r="E25" s="169"/>
      <c r="F25" s="169"/>
      <c r="G25" s="13"/>
      <c r="H25" s="13"/>
      <c r="I25" s="13"/>
      <c r="J25" s="112">
        <f>SUBTOTAL(9,J26:J27)</f>
        <v>81907786</v>
      </c>
      <c r="K25" s="16"/>
      <c r="L25" s="203">
        <v>0</v>
      </c>
      <c r="M25" s="203"/>
      <c r="N25" s="191"/>
      <c r="O25" s="190"/>
    </row>
    <row r="26" spans="2:15" s="173" customFormat="1" ht="203.25" customHeight="1" outlineLevel="2" x14ac:dyDescent="0.3">
      <c r="B26" s="176" t="s">
        <v>1013</v>
      </c>
      <c r="C26" s="174" t="s">
        <v>865</v>
      </c>
      <c r="D26" s="213" t="s">
        <v>11</v>
      </c>
      <c r="E26" s="193">
        <v>21654</v>
      </c>
      <c r="F26" s="193">
        <f t="shared" ref="F26:F27" si="6">G26+H26+I26*90</f>
        <v>3577.75</v>
      </c>
      <c r="G26" s="237">
        <v>1031.25</v>
      </c>
      <c r="H26" s="237">
        <v>2546.5</v>
      </c>
      <c r="I26" s="237">
        <v>0</v>
      </c>
      <c r="J26" s="177">
        <f t="shared" ref="J26:J27" si="7">E26*F26</f>
        <v>77472598.5</v>
      </c>
      <c r="K26" s="212"/>
      <c r="L26" s="203">
        <v>77472598.5</v>
      </c>
      <c r="M26" s="203">
        <v>0</v>
      </c>
      <c r="N26" s="191"/>
      <c r="O26" s="190"/>
    </row>
    <row r="27" spans="2:15" s="173" customFormat="1" ht="100.5" customHeight="1" outlineLevel="2" x14ac:dyDescent="0.3">
      <c r="B27" s="176" t="s">
        <v>1014</v>
      </c>
      <c r="C27" s="174" t="s">
        <v>158</v>
      </c>
      <c r="D27" s="18" t="s">
        <v>155</v>
      </c>
      <c r="E27" s="87">
        <v>725</v>
      </c>
      <c r="F27" s="193">
        <f t="shared" si="6"/>
        <v>6117.5</v>
      </c>
      <c r="G27" s="237">
        <v>1156.25</v>
      </c>
      <c r="H27" s="237">
        <v>4961.25</v>
      </c>
      <c r="I27" s="237">
        <v>0</v>
      </c>
      <c r="J27" s="177">
        <f t="shared" si="7"/>
        <v>4435187.5</v>
      </c>
      <c r="K27" s="212"/>
      <c r="L27" s="203">
        <v>4435187.5</v>
      </c>
      <c r="M27" s="203">
        <v>0</v>
      </c>
      <c r="N27" s="191"/>
      <c r="O27" s="190"/>
    </row>
    <row r="28" spans="2:15" outlineLevel="1" x14ac:dyDescent="0.3">
      <c r="B28" s="172" t="s">
        <v>147</v>
      </c>
      <c r="C28" s="171" t="s">
        <v>63</v>
      </c>
      <c r="D28" s="168"/>
      <c r="E28" s="169"/>
      <c r="F28" s="169"/>
      <c r="G28" s="13"/>
      <c r="H28" s="13"/>
      <c r="I28" s="13"/>
      <c r="J28" s="112">
        <f>SUBTOTAL(9,J29:J33)</f>
        <v>678597203.33000004</v>
      </c>
      <c r="K28" s="16"/>
      <c r="L28" s="203">
        <v>0</v>
      </c>
      <c r="M28" s="203"/>
      <c r="N28" s="191"/>
      <c r="O28" s="190"/>
    </row>
    <row r="29" spans="2:15" s="173" customFormat="1" ht="31.2" outlineLevel="2" x14ac:dyDescent="0.3">
      <c r="B29" s="176" t="s">
        <v>1015</v>
      </c>
      <c r="C29" s="174" t="s">
        <v>150</v>
      </c>
      <c r="D29" s="213" t="s">
        <v>8</v>
      </c>
      <c r="E29" s="193">
        <v>405.81</v>
      </c>
      <c r="F29" s="193">
        <f t="shared" ref="F29:F33" si="8">G29+H29+I29*90</f>
        <v>34120.85</v>
      </c>
      <c r="G29" s="237">
        <v>16063.47</v>
      </c>
      <c r="H29" s="237">
        <v>18057.38</v>
      </c>
      <c r="I29" s="237">
        <v>0</v>
      </c>
      <c r="J29" s="177">
        <f t="shared" ref="J29:J33" si="9">E29*F29</f>
        <v>13846582.140000001</v>
      </c>
      <c r="K29" s="212"/>
      <c r="L29" s="203">
        <v>13846585.74</v>
      </c>
      <c r="M29" s="203">
        <v>-3.6</v>
      </c>
      <c r="N29" s="191"/>
      <c r="O29" s="190"/>
    </row>
    <row r="30" spans="2:15" s="173" customFormat="1" ht="31.2" outlineLevel="2" x14ac:dyDescent="0.3">
      <c r="B30" s="176" t="s">
        <v>1016</v>
      </c>
      <c r="C30" s="174" t="s">
        <v>131</v>
      </c>
      <c r="D30" s="213" t="s">
        <v>8</v>
      </c>
      <c r="E30" s="193">
        <v>5143.91</v>
      </c>
      <c r="F30" s="193">
        <f t="shared" si="8"/>
        <v>34918.78</v>
      </c>
      <c r="G30" s="237">
        <v>16063.47</v>
      </c>
      <c r="H30" s="237">
        <v>18855.310000000001</v>
      </c>
      <c r="I30" s="237">
        <v>0</v>
      </c>
      <c r="J30" s="177">
        <f t="shared" si="9"/>
        <v>179619061.63</v>
      </c>
      <c r="K30" s="212"/>
      <c r="L30" s="203">
        <v>179619084.65000001</v>
      </c>
      <c r="M30" s="203">
        <v>-23.02</v>
      </c>
      <c r="N30" s="191"/>
      <c r="O30" s="190"/>
    </row>
    <row r="31" spans="2:15" s="173" customFormat="1" ht="31.2" outlineLevel="2" x14ac:dyDescent="0.3">
      <c r="B31" s="176" t="s">
        <v>1017</v>
      </c>
      <c r="C31" s="174" t="s">
        <v>152</v>
      </c>
      <c r="D31" s="213" t="s">
        <v>8</v>
      </c>
      <c r="E31" s="193">
        <v>9993.36</v>
      </c>
      <c r="F31" s="193">
        <f t="shared" si="8"/>
        <v>31510.53</v>
      </c>
      <c r="G31" s="237">
        <v>14858.04</v>
      </c>
      <c r="H31" s="237">
        <v>16652.490000000002</v>
      </c>
      <c r="I31" s="237">
        <v>0</v>
      </c>
      <c r="J31" s="177">
        <f t="shared" si="9"/>
        <v>314896070.07999998</v>
      </c>
      <c r="K31" s="212"/>
      <c r="L31" s="203">
        <v>314896052.83999997</v>
      </c>
      <c r="M31" s="203">
        <v>17.239999999999998</v>
      </c>
      <c r="N31" s="191"/>
      <c r="O31" s="190"/>
    </row>
    <row r="32" spans="2:15" s="173" customFormat="1" ht="31.2" outlineLevel="2" x14ac:dyDescent="0.3">
      <c r="B32" s="176" t="s">
        <v>1018</v>
      </c>
      <c r="C32" s="174" t="s">
        <v>153</v>
      </c>
      <c r="D32" s="213" t="s">
        <v>8</v>
      </c>
      <c r="E32" s="193">
        <v>5140.6000000000004</v>
      </c>
      <c r="F32" s="193">
        <f t="shared" si="8"/>
        <v>32308.46</v>
      </c>
      <c r="G32" s="237">
        <v>14858.04</v>
      </c>
      <c r="H32" s="237">
        <v>17450.419999999998</v>
      </c>
      <c r="I32" s="237">
        <v>0</v>
      </c>
      <c r="J32" s="177">
        <f t="shared" si="9"/>
        <v>166084869.47999999</v>
      </c>
      <c r="K32" s="212"/>
      <c r="L32" s="203">
        <v>166084837.99000001</v>
      </c>
      <c r="M32" s="203">
        <v>31.49</v>
      </c>
      <c r="N32" s="191"/>
      <c r="O32" s="190"/>
    </row>
    <row r="33" spans="2:15" s="173" customFormat="1" ht="31.2" outlineLevel="2" x14ac:dyDescent="0.3">
      <c r="B33" s="176" t="s">
        <v>1019</v>
      </c>
      <c r="C33" s="174" t="s">
        <v>133</v>
      </c>
      <c r="D33" s="213" t="s">
        <v>8</v>
      </c>
      <c r="E33" s="193">
        <v>120</v>
      </c>
      <c r="F33" s="193">
        <f t="shared" si="8"/>
        <v>34588.5</v>
      </c>
      <c r="G33" s="237">
        <v>15969.16</v>
      </c>
      <c r="H33" s="237">
        <v>18619.34</v>
      </c>
      <c r="I33" s="237">
        <v>0</v>
      </c>
      <c r="J33" s="177">
        <f t="shared" si="9"/>
        <v>4150620</v>
      </c>
      <c r="K33" s="212"/>
      <c r="L33" s="203">
        <v>4150619.99</v>
      </c>
      <c r="M33" s="203">
        <v>0.01</v>
      </c>
      <c r="N33" s="191"/>
      <c r="O33" s="190"/>
    </row>
    <row r="34" spans="2:15" s="173" customFormat="1" outlineLevel="1" x14ac:dyDescent="0.3">
      <c r="B34" s="172" t="s">
        <v>162</v>
      </c>
      <c r="C34" s="171" t="s">
        <v>249</v>
      </c>
      <c r="D34" s="168"/>
      <c r="E34" s="169"/>
      <c r="F34" s="169"/>
      <c r="G34" s="13"/>
      <c r="H34" s="13"/>
      <c r="I34" s="13"/>
      <c r="J34" s="112">
        <f>SUBTOTAL(9,J35:J49)</f>
        <v>87062397.269999996</v>
      </c>
      <c r="K34" s="16"/>
      <c r="L34" s="203">
        <v>0</v>
      </c>
      <c r="M34" s="203"/>
      <c r="N34" s="191"/>
      <c r="O34" s="190"/>
    </row>
    <row r="35" spans="2:15" s="173" customFormat="1" ht="31.2" outlineLevel="2" x14ac:dyDescent="0.3">
      <c r="B35" s="176" t="s">
        <v>1020</v>
      </c>
      <c r="C35" s="174" t="s">
        <v>136</v>
      </c>
      <c r="D35" s="213" t="s">
        <v>11</v>
      </c>
      <c r="E35" s="213">
        <v>40.29</v>
      </c>
      <c r="F35" s="193">
        <f t="shared" ref="F35:F42" si="10">G35+H35+I35*90</f>
        <v>3365.68</v>
      </c>
      <c r="G35" s="237">
        <v>839.13</v>
      </c>
      <c r="H35" s="237">
        <v>2526.5500000000002</v>
      </c>
      <c r="I35" s="237">
        <v>0</v>
      </c>
      <c r="J35" s="177">
        <f t="shared" ref="J35:J42" si="11">E35*F35</f>
        <v>135603.25</v>
      </c>
      <c r="K35" s="212"/>
      <c r="L35" s="203">
        <v>135603.51999999999</v>
      </c>
      <c r="M35" s="203">
        <v>-0.27</v>
      </c>
      <c r="N35" s="191"/>
      <c r="O35" s="190"/>
    </row>
    <row r="36" spans="2:15" s="173" customFormat="1" ht="31.2" outlineLevel="2" x14ac:dyDescent="0.3">
      <c r="B36" s="176" t="s">
        <v>1021</v>
      </c>
      <c r="C36" s="174" t="s">
        <v>137</v>
      </c>
      <c r="D36" s="213" t="s">
        <v>11</v>
      </c>
      <c r="E36" s="213">
        <v>1346.09</v>
      </c>
      <c r="F36" s="193">
        <f t="shared" si="10"/>
        <v>2944.59</v>
      </c>
      <c r="G36" s="237">
        <v>839.13</v>
      </c>
      <c r="H36" s="237">
        <v>2105.46</v>
      </c>
      <c r="I36" s="237">
        <v>0</v>
      </c>
      <c r="J36" s="177">
        <f t="shared" si="11"/>
        <v>3963683.15</v>
      </c>
      <c r="K36" s="212"/>
      <c r="L36" s="203">
        <v>3963689.34</v>
      </c>
      <c r="M36" s="203">
        <v>-6.19</v>
      </c>
      <c r="N36" s="191"/>
      <c r="O36" s="190"/>
    </row>
    <row r="37" spans="2:15" s="173" customFormat="1" ht="31.2" outlineLevel="2" x14ac:dyDescent="0.3">
      <c r="B37" s="176" t="s">
        <v>1022</v>
      </c>
      <c r="C37" s="174" t="s">
        <v>139</v>
      </c>
      <c r="D37" s="213" t="s">
        <v>11</v>
      </c>
      <c r="E37" s="213">
        <v>6523.27</v>
      </c>
      <c r="F37" s="193">
        <f t="shared" si="10"/>
        <v>2370.9299999999998</v>
      </c>
      <c r="G37" s="237">
        <v>686.56</v>
      </c>
      <c r="H37" s="237">
        <v>1684.37</v>
      </c>
      <c r="I37" s="237">
        <v>0</v>
      </c>
      <c r="J37" s="177">
        <f t="shared" si="11"/>
        <v>15466216.539999999</v>
      </c>
      <c r="K37" s="212"/>
      <c r="L37" s="203">
        <v>15466233.800000001</v>
      </c>
      <c r="M37" s="203">
        <v>-17.260000000000002</v>
      </c>
      <c r="N37" s="191"/>
      <c r="O37" s="190"/>
    </row>
    <row r="38" spans="2:15" s="173" customFormat="1" ht="31.2" outlineLevel="2" x14ac:dyDescent="0.3">
      <c r="B38" s="176" t="s">
        <v>1023</v>
      </c>
      <c r="C38" s="174" t="s">
        <v>138</v>
      </c>
      <c r="D38" s="213" t="s">
        <v>11</v>
      </c>
      <c r="E38" s="213">
        <v>5692.33</v>
      </c>
      <c r="F38" s="193">
        <f t="shared" si="10"/>
        <v>1452.46</v>
      </c>
      <c r="G38" s="237">
        <v>610.28</v>
      </c>
      <c r="H38" s="237">
        <v>842.18</v>
      </c>
      <c r="I38" s="237">
        <v>0</v>
      </c>
      <c r="J38" s="177">
        <f t="shared" si="11"/>
        <v>8267881.6299999999</v>
      </c>
      <c r="K38" s="212"/>
      <c r="L38" s="203">
        <v>8267900.0899999999</v>
      </c>
      <c r="M38" s="203">
        <v>-18.46</v>
      </c>
      <c r="N38" s="191"/>
      <c r="O38" s="190"/>
    </row>
    <row r="39" spans="2:15" s="173" customFormat="1" ht="31.2" outlineLevel="2" x14ac:dyDescent="0.3">
      <c r="B39" s="176" t="s">
        <v>1024</v>
      </c>
      <c r="C39" s="174" t="s">
        <v>140</v>
      </c>
      <c r="D39" s="213" t="s">
        <v>11</v>
      </c>
      <c r="E39" s="213">
        <v>0</v>
      </c>
      <c r="F39" s="193">
        <f t="shared" si="10"/>
        <v>2102.41</v>
      </c>
      <c r="G39" s="237">
        <v>839.13</v>
      </c>
      <c r="H39" s="237">
        <v>1263.28</v>
      </c>
      <c r="I39" s="237">
        <v>0</v>
      </c>
      <c r="J39" s="177">
        <f t="shared" si="11"/>
        <v>0</v>
      </c>
      <c r="K39" s="212"/>
      <c r="L39" s="203">
        <v>0</v>
      </c>
      <c r="M39" s="203">
        <v>0</v>
      </c>
      <c r="N39" s="191"/>
      <c r="O39" s="190"/>
    </row>
    <row r="40" spans="2:15" s="173" customFormat="1" ht="31.2" outlineLevel="2" x14ac:dyDescent="0.3">
      <c r="B40" s="176" t="s">
        <v>1025</v>
      </c>
      <c r="C40" s="174" t="s">
        <v>141</v>
      </c>
      <c r="D40" s="213" t="s">
        <v>11</v>
      </c>
      <c r="E40" s="213">
        <v>633.48</v>
      </c>
      <c r="F40" s="193">
        <f t="shared" si="10"/>
        <v>2166.4899999999998</v>
      </c>
      <c r="G40" s="237">
        <v>839.13</v>
      </c>
      <c r="H40" s="237">
        <v>1327.36</v>
      </c>
      <c r="I40" s="237">
        <v>0</v>
      </c>
      <c r="J40" s="177">
        <f t="shared" si="11"/>
        <v>1372428.09</v>
      </c>
      <c r="K40" s="212"/>
      <c r="L40" s="203">
        <v>1372427.64</v>
      </c>
      <c r="M40" s="203">
        <v>0.45</v>
      </c>
      <c r="N40" s="191"/>
      <c r="O40" s="190"/>
    </row>
    <row r="41" spans="2:15" s="173" customFormat="1" ht="31.2" outlineLevel="2" x14ac:dyDescent="0.3">
      <c r="B41" s="176" t="s">
        <v>1026</v>
      </c>
      <c r="C41" s="174" t="s">
        <v>94</v>
      </c>
      <c r="D41" s="213" t="s">
        <v>11</v>
      </c>
      <c r="E41" s="213">
        <v>388.89</v>
      </c>
      <c r="F41" s="193">
        <f t="shared" si="10"/>
        <v>2381</v>
      </c>
      <c r="G41" s="237">
        <v>1167.1600000000001</v>
      </c>
      <c r="H41" s="237">
        <v>1213.8399999999999</v>
      </c>
      <c r="I41" s="237">
        <v>0</v>
      </c>
      <c r="J41" s="177">
        <f t="shared" si="11"/>
        <v>925947.09</v>
      </c>
      <c r="K41" s="212"/>
      <c r="L41" s="203">
        <v>925947.96</v>
      </c>
      <c r="M41" s="203">
        <v>-0.87</v>
      </c>
      <c r="N41" s="191"/>
      <c r="O41" s="190"/>
    </row>
    <row r="42" spans="2:15" s="173" customFormat="1" ht="31.2" outlineLevel="2" x14ac:dyDescent="0.3">
      <c r="B42" s="176" t="s">
        <v>1027</v>
      </c>
      <c r="C42" s="174" t="s">
        <v>119</v>
      </c>
      <c r="D42" s="213" t="s">
        <v>11</v>
      </c>
      <c r="E42" s="213">
        <v>12509.83</v>
      </c>
      <c r="F42" s="193">
        <f t="shared" si="10"/>
        <v>4528.57</v>
      </c>
      <c r="G42" s="237">
        <v>2100.88</v>
      </c>
      <c r="H42" s="237">
        <v>2427.69</v>
      </c>
      <c r="I42" s="237">
        <v>0</v>
      </c>
      <c r="J42" s="177">
        <f t="shared" si="11"/>
        <v>56651640.840000004</v>
      </c>
      <c r="K42" s="212"/>
      <c r="L42" s="203">
        <v>56651677.079999998</v>
      </c>
      <c r="M42" s="203">
        <v>-36.24</v>
      </c>
      <c r="N42" s="191"/>
      <c r="O42" s="190"/>
    </row>
    <row r="43" spans="2:15" s="173" customFormat="1" outlineLevel="2" x14ac:dyDescent="0.3">
      <c r="B43" s="176" t="s">
        <v>1028</v>
      </c>
      <c r="C43" s="174" t="s">
        <v>800</v>
      </c>
      <c r="D43" s="213"/>
      <c r="E43" s="215"/>
      <c r="F43" s="193"/>
      <c r="G43" s="237"/>
      <c r="H43" s="237"/>
      <c r="I43" s="237"/>
      <c r="J43" s="177"/>
      <c r="K43" s="212"/>
      <c r="L43" s="203">
        <v>0</v>
      </c>
      <c r="M43" s="203">
        <v>0</v>
      </c>
      <c r="N43" s="191"/>
      <c r="O43" s="190"/>
    </row>
    <row r="44" spans="2:15" s="173" customFormat="1" ht="31.2" outlineLevel="2" x14ac:dyDescent="0.3">
      <c r="B44" s="176" t="s">
        <v>1029</v>
      </c>
      <c r="C44" s="174" t="s">
        <v>801</v>
      </c>
      <c r="D44" s="213" t="s">
        <v>11</v>
      </c>
      <c r="E44" s="213">
        <v>9.33</v>
      </c>
      <c r="F44" s="193">
        <f t="shared" ref="F44:F46" si="12">G44+H44+I44*90</f>
        <v>1299.8900000000001</v>
      </c>
      <c r="G44" s="237">
        <v>457.71</v>
      </c>
      <c r="H44" s="237">
        <v>842.18</v>
      </c>
      <c r="I44" s="237">
        <v>0</v>
      </c>
      <c r="J44" s="177">
        <f t="shared" ref="J44:J46" si="13">E44*F44</f>
        <v>12127.97</v>
      </c>
      <c r="K44" s="212"/>
      <c r="L44" s="203">
        <v>12128.01</v>
      </c>
      <c r="M44" s="203">
        <v>-0.04</v>
      </c>
      <c r="N44" s="191"/>
      <c r="O44" s="190"/>
    </row>
    <row r="45" spans="2:15" s="173" customFormat="1" ht="31.2" outlineLevel="2" x14ac:dyDescent="0.3">
      <c r="B45" s="176" t="s">
        <v>1030</v>
      </c>
      <c r="C45" s="174" t="s">
        <v>802</v>
      </c>
      <c r="D45" s="213" t="s">
        <v>11</v>
      </c>
      <c r="E45" s="213">
        <v>120.3</v>
      </c>
      <c r="F45" s="193">
        <f t="shared" si="12"/>
        <v>2218.36</v>
      </c>
      <c r="G45" s="237">
        <v>533.99</v>
      </c>
      <c r="H45" s="237">
        <v>1684.37</v>
      </c>
      <c r="I45" s="237">
        <v>0</v>
      </c>
      <c r="J45" s="177">
        <f t="shared" si="13"/>
        <v>266868.71000000002</v>
      </c>
      <c r="K45" s="212"/>
      <c r="L45" s="203">
        <v>266869.07</v>
      </c>
      <c r="M45" s="203">
        <v>-0.36</v>
      </c>
      <c r="N45" s="191"/>
      <c r="O45" s="190"/>
    </row>
    <row r="46" spans="2:15" s="173" customFormat="1" ht="31.2" outlineLevel="2" x14ac:dyDescent="0.3">
      <c r="B46" s="176" t="s">
        <v>1031</v>
      </c>
      <c r="C46" s="174" t="s">
        <v>803</v>
      </c>
      <c r="D46" s="213" t="s">
        <v>11</v>
      </c>
      <c r="E46" s="213">
        <v>0</v>
      </c>
      <c r="F46" s="193">
        <f t="shared" si="12"/>
        <v>2792.02</v>
      </c>
      <c r="G46" s="237">
        <v>686.56</v>
      </c>
      <c r="H46" s="237">
        <v>2105.46</v>
      </c>
      <c r="I46" s="237">
        <v>0</v>
      </c>
      <c r="J46" s="177">
        <f t="shared" si="13"/>
        <v>0</v>
      </c>
      <c r="K46" s="212"/>
      <c r="L46" s="203">
        <v>0</v>
      </c>
      <c r="M46" s="203">
        <v>0</v>
      </c>
      <c r="N46" s="191"/>
      <c r="O46" s="190"/>
    </row>
    <row r="47" spans="2:15" s="173" customFormat="1" outlineLevel="2" x14ac:dyDescent="0.3">
      <c r="B47" s="176" t="s">
        <v>1032</v>
      </c>
      <c r="C47" s="174" t="s">
        <v>806</v>
      </c>
      <c r="D47" s="213"/>
      <c r="E47" s="213"/>
      <c r="F47" s="193"/>
      <c r="G47" s="237"/>
      <c r="H47" s="237"/>
      <c r="I47" s="237"/>
      <c r="J47" s="177"/>
      <c r="K47" s="212"/>
      <c r="L47" s="203">
        <v>0</v>
      </c>
      <c r="M47" s="203">
        <v>0</v>
      </c>
      <c r="N47" s="191"/>
      <c r="O47" s="190"/>
    </row>
    <row r="48" spans="2:15" s="173" customFormat="1" ht="31.2" outlineLevel="2" x14ac:dyDescent="0.3">
      <c r="B48" s="176" t="s">
        <v>1033</v>
      </c>
      <c r="C48" s="174" t="s">
        <v>804</v>
      </c>
      <c r="D48" s="213" t="s">
        <v>11</v>
      </c>
      <c r="E48" s="213">
        <v>0</v>
      </c>
      <c r="F48" s="193">
        <f t="shared" ref="F48:F49" si="14">G48+H48+I48*90</f>
        <v>878.8</v>
      </c>
      <c r="G48" s="237">
        <v>457.71</v>
      </c>
      <c r="H48" s="237">
        <v>421.09</v>
      </c>
      <c r="I48" s="237">
        <v>0</v>
      </c>
      <c r="J48" s="177">
        <f t="shared" ref="J48:J49" si="15">E48*F48</f>
        <v>0</v>
      </c>
      <c r="K48" s="212"/>
      <c r="L48" s="203">
        <v>0</v>
      </c>
      <c r="M48" s="203">
        <v>0</v>
      </c>
      <c r="N48" s="191"/>
      <c r="O48" s="190"/>
    </row>
    <row r="49" spans="2:15" s="173" customFormat="1" ht="31.2" outlineLevel="2" x14ac:dyDescent="0.3">
      <c r="B49" s="176" t="s">
        <v>1034</v>
      </c>
      <c r="C49" s="174" t="s">
        <v>805</v>
      </c>
      <c r="D49" s="213" t="s">
        <v>11</v>
      </c>
      <c r="E49" s="213">
        <v>0</v>
      </c>
      <c r="F49" s="193">
        <f t="shared" si="14"/>
        <v>1376.17</v>
      </c>
      <c r="G49" s="237">
        <v>533.99</v>
      </c>
      <c r="H49" s="237">
        <v>842.18</v>
      </c>
      <c r="I49" s="237">
        <v>0</v>
      </c>
      <c r="J49" s="177">
        <f t="shared" si="15"/>
        <v>0</v>
      </c>
      <c r="K49" s="212"/>
      <c r="L49" s="203">
        <v>0</v>
      </c>
      <c r="M49" s="203">
        <v>0</v>
      </c>
      <c r="N49" s="191"/>
      <c r="O49" s="190"/>
    </row>
    <row r="50" spans="2:15" s="173" customFormat="1" ht="17.25" customHeight="1" outlineLevel="1" x14ac:dyDescent="0.3">
      <c r="B50" s="172" t="s">
        <v>819</v>
      </c>
      <c r="C50" s="171" t="s">
        <v>100</v>
      </c>
      <c r="D50" s="168"/>
      <c r="E50" s="169"/>
      <c r="F50" s="169"/>
      <c r="G50" s="13"/>
      <c r="H50" s="13"/>
      <c r="I50" s="13"/>
      <c r="J50" s="112">
        <f>SUBTOTAL(9,J51:J58)</f>
        <v>77369495.239999995</v>
      </c>
      <c r="K50" s="16"/>
      <c r="L50" s="203">
        <v>0</v>
      </c>
      <c r="M50" s="203"/>
      <c r="N50" s="191"/>
      <c r="O50" s="190"/>
    </row>
    <row r="51" spans="2:15" s="173" customFormat="1" ht="51" customHeight="1" outlineLevel="2" x14ac:dyDescent="0.3">
      <c r="B51" s="176" t="s">
        <v>1035</v>
      </c>
      <c r="C51" s="174" t="s">
        <v>855</v>
      </c>
      <c r="D51" s="216" t="s">
        <v>11</v>
      </c>
      <c r="E51" s="217">
        <v>4237</v>
      </c>
      <c r="F51" s="193">
        <f t="shared" ref="F51:F55" si="16">G51+H51+I51*90</f>
        <v>1412.5</v>
      </c>
      <c r="G51" s="237">
        <v>312.5</v>
      </c>
      <c r="H51" s="21">
        <v>1100</v>
      </c>
      <c r="I51" s="21">
        <v>0</v>
      </c>
      <c r="J51" s="192">
        <f t="shared" ref="J51:J55" si="17">E51*F51</f>
        <v>5984762.5</v>
      </c>
      <c r="K51" s="195"/>
      <c r="L51" s="203">
        <v>5984762.5</v>
      </c>
      <c r="M51" s="203">
        <v>0</v>
      </c>
      <c r="N51" s="191"/>
      <c r="O51" s="190"/>
    </row>
    <row r="52" spans="2:15" s="173" customFormat="1" ht="193.5" customHeight="1" outlineLevel="2" x14ac:dyDescent="0.3">
      <c r="B52" s="176" t="s">
        <v>1036</v>
      </c>
      <c r="C52" s="218" t="s">
        <v>856</v>
      </c>
      <c r="D52" s="212" t="s">
        <v>11</v>
      </c>
      <c r="E52" s="193">
        <v>4237</v>
      </c>
      <c r="F52" s="193">
        <f t="shared" si="16"/>
        <v>3577.75</v>
      </c>
      <c r="G52" s="237">
        <v>1031.25</v>
      </c>
      <c r="H52" s="237">
        <v>2546.5</v>
      </c>
      <c r="I52" s="237">
        <v>0</v>
      </c>
      <c r="J52" s="177">
        <f t="shared" si="17"/>
        <v>15158926.75</v>
      </c>
      <c r="K52" s="212"/>
      <c r="L52" s="203">
        <v>15158926.75</v>
      </c>
      <c r="M52" s="203">
        <v>0</v>
      </c>
      <c r="N52" s="191"/>
      <c r="O52" s="190"/>
    </row>
    <row r="53" spans="2:15" s="173" customFormat="1" ht="34.5" customHeight="1" outlineLevel="2" x14ac:dyDescent="0.3">
      <c r="B53" s="176" t="s">
        <v>1037</v>
      </c>
      <c r="C53" s="174" t="s">
        <v>127</v>
      </c>
      <c r="D53" s="213" t="s">
        <v>11</v>
      </c>
      <c r="E53" s="193">
        <v>4237</v>
      </c>
      <c r="F53" s="193">
        <f t="shared" si="16"/>
        <v>1537.5</v>
      </c>
      <c r="G53" s="237">
        <v>375</v>
      </c>
      <c r="H53" s="237">
        <v>1162.5</v>
      </c>
      <c r="I53" s="237">
        <v>0</v>
      </c>
      <c r="J53" s="177">
        <f t="shared" si="17"/>
        <v>6514387.5</v>
      </c>
      <c r="K53" s="212"/>
      <c r="L53" s="203">
        <v>6514387.5</v>
      </c>
      <c r="M53" s="203">
        <v>0</v>
      </c>
      <c r="N53" s="191"/>
      <c r="O53" s="190"/>
    </row>
    <row r="54" spans="2:15" s="173" customFormat="1" ht="62.4" outlineLevel="2" x14ac:dyDescent="0.3">
      <c r="B54" s="176" t="s">
        <v>1038</v>
      </c>
      <c r="C54" s="174" t="s">
        <v>807</v>
      </c>
      <c r="D54" s="213" t="s">
        <v>11</v>
      </c>
      <c r="E54" s="193">
        <v>8963.08</v>
      </c>
      <c r="F54" s="193">
        <f t="shared" si="16"/>
        <v>2149.69</v>
      </c>
      <c r="G54" s="186">
        <v>906.25</v>
      </c>
      <c r="H54" s="109">
        <v>1243.44</v>
      </c>
      <c r="I54" s="109">
        <v>0</v>
      </c>
      <c r="J54" s="177">
        <f t="shared" si="17"/>
        <v>19267843.449999999</v>
      </c>
      <c r="K54" s="212"/>
      <c r="L54" s="203">
        <v>19267821.039999999</v>
      </c>
      <c r="M54" s="203">
        <v>22.41</v>
      </c>
      <c r="N54" s="191"/>
      <c r="O54" s="190"/>
    </row>
    <row r="55" spans="2:15" s="173" customFormat="1" ht="39" customHeight="1" outlineLevel="2" x14ac:dyDescent="0.3">
      <c r="B55" s="176" t="s">
        <v>1039</v>
      </c>
      <c r="C55" s="174" t="s">
        <v>206</v>
      </c>
      <c r="D55" s="213" t="s">
        <v>11</v>
      </c>
      <c r="E55" s="193">
        <v>1642.52</v>
      </c>
      <c r="F55" s="193">
        <f t="shared" si="16"/>
        <v>2306.5</v>
      </c>
      <c r="G55" s="186">
        <v>750</v>
      </c>
      <c r="H55" s="109">
        <v>1556.5</v>
      </c>
      <c r="I55" s="109">
        <v>0</v>
      </c>
      <c r="J55" s="177">
        <f t="shared" si="17"/>
        <v>3788472.38</v>
      </c>
      <c r="K55" s="212"/>
      <c r="L55" s="203">
        <v>3788472.38</v>
      </c>
      <c r="M55" s="203">
        <v>0</v>
      </c>
      <c r="N55" s="191"/>
      <c r="O55" s="190"/>
    </row>
    <row r="56" spans="2:15" s="173" customFormat="1" ht="31.2" outlineLevel="2" x14ac:dyDescent="0.3">
      <c r="B56" s="176" t="s">
        <v>1040</v>
      </c>
      <c r="C56" s="132" t="s">
        <v>208</v>
      </c>
      <c r="D56" s="213"/>
      <c r="E56" s="193"/>
      <c r="F56" s="193"/>
      <c r="G56" s="237"/>
      <c r="H56" s="237"/>
      <c r="I56" s="237"/>
      <c r="J56" s="194"/>
      <c r="K56" s="212"/>
      <c r="L56" s="203">
        <v>0</v>
      </c>
      <c r="M56" s="203">
        <v>0</v>
      </c>
      <c r="N56" s="191"/>
      <c r="O56" s="190"/>
    </row>
    <row r="57" spans="2:15" s="173" customFormat="1" ht="31.2" outlineLevel="2" x14ac:dyDescent="0.3">
      <c r="B57" s="176" t="s">
        <v>1041</v>
      </c>
      <c r="C57" s="174" t="s">
        <v>210</v>
      </c>
      <c r="D57" s="213" t="s">
        <v>11</v>
      </c>
      <c r="E57" s="193">
        <v>10498.02</v>
      </c>
      <c r="F57" s="193">
        <f t="shared" ref="F57:F58" si="18">G57+H57+I57*90</f>
        <v>1150</v>
      </c>
      <c r="G57" s="237">
        <v>375</v>
      </c>
      <c r="H57" s="237">
        <v>775</v>
      </c>
      <c r="I57" s="237">
        <v>0</v>
      </c>
      <c r="J57" s="177">
        <f t="shared" ref="J57:J58" si="19">E57*F57</f>
        <v>12072723</v>
      </c>
      <c r="K57" s="212"/>
      <c r="L57" s="203">
        <v>12072723</v>
      </c>
      <c r="M57" s="203">
        <v>0</v>
      </c>
      <c r="N57" s="191"/>
      <c r="O57" s="190"/>
    </row>
    <row r="58" spans="2:15" s="173" customFormat="1" ht="31.2" outlineLevel="2" x14ac:dyDescent="0.3">
      <c r="B58" s="176" t="s">
        <v>1042</v>
      </c>
      <c r="C58" s="174" t="s">
        <v>212</v>
      </c>
      <c r="D58" s="213" t="s">
        <v>11</v>
      </c>
      <c r="E58" s="193">
        <v>10498.02</v>
      </c>
      <c r="F58" s="193">
        <f t="shared" si="18"/>
        <v>1389.06</v>
      </c>
      <c r="G58" s="237">
        <v>437.5</v>
      </c>
      <c r="H58" s="237">
        <v>951.56</v>
      </c>
      <c r="I58" s="237">
        <v>0</v>
      </c>
      <c r="J58" s="177">
        <f t="shared" si="19"/>
        <v>14582379.66</v>
      </c>
      <c r="K58" s="212"/>
      <c r="L58" s="203">
        <v>14582405.91</v>
      </c>
      <c r="M58" s="203">
        <v>-26.25</v>
      </c>
      <c r="N58" s="191"/>
      <c r="O58" s="190"/>
    </row>
    <row r="59" spans="2:15" s="173" customFormat="1" outlineLevel="1" x14ac:dyDescent="0.3">
      <c r="B59" s="172" t="s">
        <v>866</v>
      </c>
      <c r="C59" s="171" t="s">
        <v>78</v>
      </c>
      <c r="D59" s="168"/>
      <c r="E59" s="169"/>
      <c r="F59" s="169"/>
      <c r="G59" s="13"/>
      <c r="H59" s="13"/>
      <c r="I59" s="13"/>
      <c r="J59" s="112">
        <f>SUBTOTAL(9,J60:J93)</f>
        <v>121292084.23999999</v>
      </c>
      <c r="K59" s="16"/>
      <c r="L59" s="203">
        <v>0</v>
      </c>
      <c r="M59" s="203"/>
      <c r="N59" s="191"/>
      <c r="O59" s="190"/>
    </row>
    <row r="60" spans="2:15" s="173" customFormat="1" ht="39" customHeight="1" outlineLevel="2" x14ac:dyDescent="0.3">
      <c r="B60" s="176" t="s">
        <v>1043</v>
      </c>
      <c r="C60" s="132" t="s">
        <v>142</v>
      </c>
      <c r="D60" s="213" t="s">
        <v>11</v>
      </c>
      <c r="E60" s="193">
        <v>11821.53</v>
      </c>
      <c r="F60" s="193"/>
      <c r="G60" s="237"/>
      <c r="H60" s="237"/>
      <c r="I60" s="237"/>
      <c r="J60" s="177"/>
      <c r="K60" s="212"/>
      <c r="L60" s="203">
        <v>0</v>
      </c>
      <c r="M60" s="203">
        <v>0</v>
      </c>
      <c r="N60" s="191"/>
      <c r="O60" s="190"/>
    </row>
    <row r="61" spans="2:15" s="173" customFormat="1" outlineLevel="2" x14ac:dyDescent="0.3">
      <c r="B61" s="207" t="s">
        <v>1044</v>
      </c>
      <c r="C61" s="20" t="s">
        <v>79</v>
      </c>
      <c r="D61" s="213" t="s">
        <v>68</v>
      </c>
      <c r="E61" s="193"/>
      <c r="F61" s="193"/>
      <c r="G61" s="237">
        <v>0</v>
      </c>
      <c r="H61" s="237">
        <v>0</v>
      </c>
      <c r="I61" s="237">
        <v>0</v>
      </c>
      <c r="J61" s="177"/>
      <c r="K61" s="212"/>
      <c r="L61" s="203">
        <v>0</v>
      </c>
      <c r="M61" s="203">
        <v>0</v>
      </c>
      <c r="N61" s="191"/>
      <c r="O61" s="190"/>
    </row>
    <row r="62" spans="2:15" s="173" customFormat="1" outlineLevel="2" x14ac:dyDescent="0.3">
      <c r="B62" s="207" t="s">
        <v>1051</v>
      </c>
      <c r="C62" s="20" t="s">
        <v>214</v>
      </c>
      <c r="D62" s="213" t="s">
        <v>11</v>
      </c>
      <c r="E62" s="193">
        <v>11991.32</v>
      </c>
      <c r="F62" s="193">
        <f t="shared" ref="F62:F69" si="20">G62+H62+I62*90</f>
        <v>555.6</v>
      </c>
      <c r="G62" s="237">
        <v>390</v>
      </c>
      <c r="H62" s="237">
        <v>165.6</v>
      </c>
      <c r="I62" s="237">
        <v>0</v>
      </c>
      <c r="J62" s="177">
        <f t="shared" ref="J62:J69" si="21">E62*F62</f>
        <v>6662377.3899999997</v>
      </c>
      <c r="K62" s="212"/>
      <c r="L62" s="203">
        <v>6662377.3899999997</v>
      </c>
      <c r="M62" s="203">
        <v>0</v>
      </c>
      <c r="N62" s="191"/>
      <c r="O62" s="190"/>
    </row>
    <row r="63" spans="2:15" s="173" customFormat="1" outlineLevel="2" x14ac:dyDescent="0.3">
      <c r="B63" s="207" t="s">
        <v>1052</v>
      </c>
      <c r="C63" s="20" t="s">
        <v>215</v>
      </c>
      <c r="D63" s="213" t="s">
        <v>11</v>
      </c>
      <c r="E63" s="193">
        <v>11991.32</v>
      </c>
      <c r="F63" s="193">
        <f t="shared" si="20"/>
        <v>612</v>
      </c>
      <c r="G63" s="237">
        <v>150</v>
      </c>
      <c r="H63" s="237">
        <v>462</v>
      </c>
      <c r="I63" s="237">
        <v>0</v>
      </c>
      <c r="J63" s="177">
        <f t="shared" si="21"/>
        <v>7338687.8399999999</v>
      </c>
      <c r="K63" s="212"/>
      <c r="L63" s="203">
        <v>7338687.8399999999</v>
      </c>
      <c r="M63" s="203">
        <v>0</v>
      </c>
      <c r="N63" s="191"/>
      <c r="O63" s="190"/>
    </row>
    <row r="64" spans="2:15" s="173" customFormat="1" outlineLevel="2" x14ac:dyDescent="0.3">
      <c r="B64" s="207" t="s">
        <v>1053</v>
      </c>
      <c r="C64" s="20" t="s">
        <v>80</v>
      </c>
      <c r="D64" s="213" t="s">
        <v>11</v>
      </c>
      <c r="E64" s="193">
        <v>11991.32</v>
      </c>
      <c r="F64" s="193">
        <f t="shared" si="20"/>
        <v>488.81</v>
      </c>
      <c r="G64" s="237">
        <v>240</v>
      </c>
      <c r="H64" s="237">
        <v>248.81</v>
      </c>
      <c r="I64" s="237">
        <v>0</v>
      </c>
      <c r="J64" s="177">
        <f t="shared" si="21"/>
        <v>5861477.1299999999</v>
      </c>
      <c r="K64" s="212"/>
      <c r="L64" s="203">
        <v>5861525.0899999999</v>
      </c>
      <c r="M64" s="203">
        <v>-47.96</v>
      </c>
      <c r="N64" s="191"/>
      <c r="O64" s="190"/>
    </row>
    <row r="65" spans="2:15" s="173" customFormat="1" outlineLevel="2" x14ac:dyDescent="0.3">
      <c r="B65" s="207" t="s">
        <v>1054</v>
      </c>
      <c r="C65" s="20" t="s">
        <v>81</v>
      </c>
      <c r="D65" s="29" t="s">
        <v>11</v>
      </c>
      <c r="E65" s="193">
        <v>11991.32</v>
      </c>
      <c r="F65" s="193">
        <f t="shared" si="20"/>
        <v>1492.5</v>
      </c>
      <c r="G65" s="237">
        <v>390</v>
      </c>
      <c r="H65" s="237">
        <v>1102.5</v>
      </c>
      <c r="I65" s="237">
        <v>0</v>
      </c>
      <c r="J65" s="177">
        <f t="shared" si="21"/>
        <v>17897045.100000001</v>
      </c>
      <c r="K65" s="212"/>
      <c r="L65" s="203">
        <v>17897045.100000001</v>
      </c>
      <c r="M65" s="203">
        <v>0</v>
      </c>
      <c r="N65" s="191"/>
      <c r="O65" s="190"/>
    </row>
    <row r="66" spans="2:15" s="173" customFormat="1" outlineLevel="2" x14ac:dyDescent="0.3">
      <c r="B66" s="207" t="s">
        <v>1055</v>
      </c>
      <c r="C66" s="20" t="s">
        <v>82</v>
      </c>
      <c r="D66" s="213" t="s">
        <v>11</v>
      </c>
      <c r="E66" s="193">
        <v>11991.32</v>
      </c>
      <c r="F66" s="193">
        <f t="shared" si="20"/>
        <v>768</v>
      </c>
      <c r="G66" s="237">
        <v>270</v>
      </c>
      <c r="H66" s="237">
        <v>498</v>
      </c>
      <c r="I66" s="237">
        <v>0</v>
      </c>
      <c r="J66" s="177">
        <f t="shared" si="21"/>
        <v>9209333.7599999998</v>
      </c>
      <c r="K66" s="212"/>
      <c r="L66" s="203">
        <v>9209333.7599999998</v>
      </c>
      <c r="M66" s="203">
        <v>0</v>
      </c>
      <c r="N66" s="191"/>
      <c r="O66" s="190"/>
    </row>
    <row r="67" spans="2:15" s="173" customFormat="1" outlineLevel="2" x14ac:dyDescent="0.3">
      <c r="B67" s="207" t="s">
        <v>1056</v>
      </c>
      <c r="C67" s="20" t="s">
        <v>159</v>
      </c>
      <c r="D67" s="213" t="s">
        <v>11</v>
      </c>
      <c r="E67" s="193">
        <v>11991.32</v>
      </c>
      <c r="F67" s="193">
        <f t="shared" si="20"/>
        <v>553.79999999999995</v>
      </c>
      <c r="G67" s="237">
        <v>270</v>
      </c>
      <c r="H67" s="237">
        <v>283.8</v>
      </c>
      <c r="I67" s="237">
        <v>0</v>
      </c>
      <c r="J67" s="177">
        <f t="shared" si="21"/>
        <v>6640793.0199999996</v>
      </c>
      <c r="K67" s="212"/>
      <c r="L67" s="203">
        <v>6640793.0199999996</v>
      </c>
      <c r="M67" s="203">
        <v>0</v>
      </c>
      <c r="N67" s="191"/>
      <c r="O67" s="190"/>
    </row>
    <row r="68" spans="2:15" s="173" customFormat="1" ht="46.8" outlineLevel="2" x14ac:dyDescent="0.3">
      <c r="B68" s="207" t="s">
        <v>1057</v>
      </c>
      <c r="C68" s="20" t="s">
        <v>83</v>
      </c>
      <c r="D68" s="213" t="s">
        <v>11</v>
      </c>
      <c r="E68" s="193">
        <v>11991.32</v>
      </c>
      <c r="F68" s="193">
        <f t="shared" si="20"/>
        <v>1880.76</v>
      </c>
      <c r="G68" s="237">
        <v>360</v>
      </c>
      <c r="H68" s="109">
        <v>1520.76</v>
      </c>
      <c r="I68" s="109">
        <v>0</v>
      </c>
      <c r="J68" s="177">
        <f t="shared" si="21"/>
        <v>22552795</v>
      </c>
      <c r="K68" s="170" t="s">
        <v>776</v>
      </c>
      <c r="L68" s="203">
        <v>22552795</v>
      </c>
      <c r="M68" s="203">
        <v>0</v>
      </c>
      <c r="N68" s="191"/>
      <c r="O68" s="190"/>
    </row>
    <row r="69" spans="2:15" s="173" customFormat="1" outlineLevel="2" x14ac:dyDescent="0.3">
      <c r="B69" s="207" t="s">
        <v>1058</v>
      </c>
      <c r="C69" s="20" t="s">
        <v>72</v>
      </c>
      <c r="D69" s="213" t="s">
        <v>11</v>
      </c>
      <c r="E69" s="193">
        <v>11991.32</v>
      </c>
      <c r="F69" s="193">
        <f t="shared" si="20"/>
        <v>399</v>
      </c>
      <c r="G69" s="237">
        <v>150</v>
      </c>
      <c r="H69" s="109">
        <v>249</v>
      </c>
      <c r="I69" s="109">
        <v>0</v>
      </c>
      <c r="J69" s="177">
        <f t="shared" si="21"/>
        <v>4784536.68</v>
      </c>
      <c r="K69" s="170"/>
      <c r="L69" s="203">
        <v>4784536.68</v>
      </c>
      <c r="M69" s="203">
        <v>0</v>
      </c>
      <c r="N69" s="191"/>
      <c r="O69" s="190"/>
    </row>
    <row r="70" spans="2:15" s="173" customFormat="1" ht="28.5" customHeight="1" outlineLevel="2" x14ac:dyDescent="0.3">
      <c r="B70" s="176" t="s">
        <v>1059</v>
      </c>
      <c r="C70" s="132" t="s">
        <v>218</v>
      </c>
      <c r="D70" s="213"/>
      <c r="E70" s="193"/>
      <c r="F70" s="193"/>
      <c r="G70" s="237"/>
      <c r="H70" s="109"/>
      <c r="I70" s="109"/>
      <c r="J70" s="177"/>
      <c r="K70" s="170"/>
      <c r="L70" s="203">
        <v>0</v>
      </c>
      <c r="M70" s="203">
        <v>0</v>
      </c>
      <c r="N70" s="191"/>
      <c r="O70" s="190"/>
    </row>
    <row r="71" spans="2:15" s="173" customFormat="1" outlineLevel="2" x14ac:dyDescent="0.3">
      <c r="B71" s="207" t="s">
        <v>1060</v>
      </c>
      <c r="C71" s="20" t="s">
        <v>79</v>
      </c>
      <c r="D71" s="213" t="s">
        <v>68</v>
      </c>
      <c r="E71" s="193"/>
      <c r="F71" s="193"/>
      <c r="G71" s="237">
        <v>0</v>
      </c>
      <c r="H71" s="109">
        <v>0</v>
      </c>
      <c r="I71" s="109">
        <v>0</v>
      </c>
      <c r="J71" s="177"/>
      <c r="K71" s="170"/>
      <c r="L71" s="203">
        <v>0</v>
      </c>
      <c r="M71" s="203">
        <v>0</v>
      </c>
      <c r="N71" s="191"/>
      <c r="O71" s="190"/>
    </row>
    <row r="72" spans="2:15" s="173" customFormat="1" outlineLevel="2" x14ac:dyDescent="0.3">
      <c r="B72" s="207" t="s">
        <v>1061</v>
      </c>
      <c r="C72" s="20" t="s">
        <v>215</v>
      </c>
      <c r="D72" s="213" t="s">
        <v>11</v>
      </c>
      <c r="E72" s="193">
        <v>1606.2</v>
      </c>
      <c r="F72" s="193">
        <f t="shared" ref="F72:F77" si="22">G72+H72+I72*90</f>
        <v>612</v>
      </c>
      <c r="G72" s="237">
        <v>150</v>
      </c>
      <c r="H72" s="237">
        <v>462</v>
      </c>
      <c r="I72" s="237">
        <v>0</v>
      </c>
      <c r="J72" s="177">
        <f t="shared" ref="J72:J77" si="23">E72*F72</f>
        <v>982994.4</v>
      </c>
      <c r="K72" s="170"/>
      <c r="L72" s="203">
        <v>982994.4</v>
      </c>
      <c r="M72" s="203">
        <v>0</v>
      </c>
      <c r="N72" s="191"/>
      <c r="O72" s="190"/>
    </row>
    <row r="73" spans="2:15" s="173" customFormat="1" ht="19.5" customHeight="1" outlineLevel="2" x14ac:dyDescent="0.3">
      <c r="B73" s="207" t="s">
        <v>1062</v>
      </c>
      <c r="C73" s="20" t="s">
        <v>222</v>
      </c>
      <c r="D73" s="213" t="s">
        <v>11</v>
      </c>
      <c r="E73" s="193">
        <v>1606.2</v>
      </c>
      <c r="F73" s="193">
        <f t="shared" si="22"/>
        <v>1492.5</v>
      </c>
      <c r="G73" s="237">
        <v>390</v>
      </c>
      <c r="H73" s="237">
        <v>1102.5</v>
      </c>
      <c r="I73" s="237">
        <v>0</v>
      </c>
      <c r="J73" s="177">
        <f t="shared" si="23"/>
        <v>2397253.5</v>
      </c>
      <c r="K73" s="170"/>
      <c r="L73" s="203">
        <v>2397253.5</v>
      </c>
      <c r="M73" s="203">
        <v>0</v>
      </c>
      <c r="N73" s="191"/>
      <c r="O73" s="190"/>
    </row>
    <row r="74" spans="2:15" s="173" customFormat="1" outlineLevel="2" x14ac:dyDescent="0.3">
      <c r="B74" s="207" t="s">
        <v>1063</v>
      </c>
      <c r="C74" s="20" t="s">
        <v>82</v>
      </c>
      <c r="D74" s="213" t="s">
        <v>11</v>
      </c>
      <c r="E74" s="193">
        <v>1606.2</v>
      </c>
      <c r="F74" s="193">
        <f t="shared" si="22"/>
        <v>768</v>
      </c>
      <c r="G74" s="237">
        <v>270</v>
      </c>
      <c r="H74" s="237">
        <v>498</v>
      </c>
      <c r="I74" s="237">
        <v>0</v>
      </c>
      <c r="J74" s="177">
        <f t="shared" si="23"/>
        <v>1233561.6000000001</v>
      </c>
      <c r="K74" s="170"/>
      <c r="L74" s="203">
        <v>1233561.6000000001</v>
      </c>
      <c r="M74" s="203">
        <v>0</v>
      </c>
      <c r="N74" s="191"/>
      <c r="O74" s="190"/>
    </row>
    <row r="75" spans="2:15" s="173" customFormat="1" outlineLevel="2" x14ac:dyDescent="0.3">
      <c r="B75" s="207" t="s">
        <v>1064</v>
      </c>
      <c r="C75" s="20" t="s">
        <v>217</v>
      </c>
      <c r="D75" s="213" t="s">
        <v>11</v>
      </c>
      <c r="E75" s="193">
        <v>1606.2</v>
      </c>
      <c r="F75" s="193">
        <f t="shared" si="22"/>
        <v>553.79999999999995</v>
      </c>
      <c r="G75" s="237">
        <v>270</v>
      </c>
      <c r="H75" s="237">
        <v>283.8</v>
      </c>
      <c r="I75" s="237">
        <v>0</v>
      </c>
      <c r="J75" s="177">
        <f t="shared" si="23"/>
        <v>889513.56</v>
      </c>
      <c r="K75" s="170"/>
      <c r="L75" s="203">
        <v>889513.56</v>
      </c>
      <c r="M75" s="203">
        <v>0</v>
      </c>
      <c r="N75" s="191"/>
      <c r="O75" s="190"/>
    </row>
    <row r="76" spans="2:15" s="173" customFormat="1" ht="46.8" outlineLevel="2" x14ac:dyDescent="0.3">
      <c r="B76" s="207" t="s">
        <v>1065</v>
      </c>
      <c r="C76" s="20" t="s">
        <v>83</v>
      </c>
      <c r="D76" s="213" t="s">
        <v>11</v>
      </c>
      <c r="E76" s="193">
        <v>1606.2</v>
      </c>
      <c r="F76" s="193">
        <f t="shared" si="22"/>
        <v>1880.76</v>
      </c>
      <c r="G76" s="237">
        <v>360</v>
      </c>
      <c r="H76" s="109">
        <v>1520.76</v>
      </c>
      <c r="I76" s="109">
        <v>0</v>
      </c>
      <c r="J76" s="177">
        <f t="shared" si="23"/>
        <v>3020876.71</v>
      </c>
      <c r="K76" s="170" t="s">
        <v>776</v>
      </c>
      <c r="L76" s="203">
        <v>3020876.71</v>
      </c>
      <c r="M76" s="203">
        <v>0</v>
      </c>
      <c r="N76" s="191"/>
      <c r="O76" s="190"/>
    </row>
    <row r="77" spans="2:15" s="173" customFormat="1" outlineLevel="2" x14ac:dyDescent="0.3">
      <c r="B77" s="207" t="s">
        <v>1066</v>
      </c>
      <c r="C77" s="20" t="s">
        <v>72</v>
      </c>
      <c r="D77" s="213" t="s">
        <v>11</v>
      </c>
      <c r="E77" s="193">
        <v>1606.2</v>
      </c>
      <c r="F77" s="193">
        <f t="shared" si="22"/>
        <v>399</v>
      </c>
      <c r="G77" s="237">
        <v>150</v>
      </c>
      <c r="H77" s="109">
        <v>249</v>
      </c>
      <c r="I77" s="109">
        <v>0</v>
      </c>
      <c r="J77" s="177">
        <f t="shared" si="23"/>
        <v>640873.80000000005</v>
      </c>
      <c r="K77" s="170"/>
      <c r="L77" s="203">
        <v>640873.80000000005</v>
      </c>
      <c r="M77" s="203">
        <v>0</v>
      </c>
      <c r="N77" s="191"/>
      <c r="O77" s="190"/>
    </row>
    <row r="78" spans="2:15" s="173" customFormat="1" ht="25.5" customHeight="1" outlineLevel="2" x14ac:dyDescent="0.3">
      <c r="B78" s="176" t="s">
        <v>1067</v>
      </c>
      <c r="C78" s="132" t="s">
        <v>812</v>
      </c>
      <c r="D78" s="213"/>
      <c r="E78" s="193"/>
      <c r="F78" s="193"/>
      <c r="G78" s="237"/>
      <c r="H78" s="109"/>
      <c r="I78" s="109"/>
      <c r="J78" s="177"/>
      <c r="K78" s="170"/>
      <c r="L78" s="203">
        <v>0</v>
      </c>
      <c r="M78" s="203">
        <v>0</v>
      </c>
      <c r="N78" s="191"/>
      <c r="O78" s="190"/>
    </row>
    <row r="79" spans="2:15" s="173" customFormat="1" outlineLevel="2" x14ac:dyDescent="0.3">
      <c r="B79" s="207" t="s">
        <v>1068</v>
      </c>
      <c r="C79" s="20" t="s">
        <v>228</v>
      </c>
      <c r="D79" s="213" t="s">
        <v>11</v>
      </c>
      <c r="E79" s="193">
        <v>533.64</v>
      </c>
      <c r="F79" s="193">
        <f t="shared" ref="F79:F85" si="24">G79+H79+I79*90</f>
        <v>3240</v>
      </c>
      <c r="G79" s="237">
        <v>540</v>
      </c>
      <c r="H79" s="109">
        <v>2700</v>
      </c>
      <c r="I79" s="109">
        <v>0</v>
      </c>
      <c r="J79" s="177">
        <f t="shared" ref="J79:J85" si="25">E79*F79</f>
        <v>1728993.6</v>
      </c>
      <c r="K79" s="170"/>
      <c r="L79" s="203">
        <v>1728993.6</v>
      </c>
      <c r="M79" s="203">
        <v>0</v>
      </c>
      <c r="N79" s="191"/>
      <c r="O79" s="190"/>
    </row>
    <row r="80" spans="2:15" s="173" customFormat="1" outlineLevel="2" x14ac:dyDescent="0.3">
      <c r="B80" s="207" t="s">
        <v>1069</v>
      </c>
      <c r="C80" s="20" t="s">
        <v>230</v>
      </c>
      <c r="D80" s="213" t="s">
        <v>11</v>
      </c>
      <c r="E80" s="193">
        <v>533.64</v>
      </c>
      <c r="F80" s="106">
        <f t="shared" si="24"/>
        <v>540.6</v>
      </c>
      <c r="G80" s="186">
        <v>270</v>
      </c>
      <c r="H80" s="162">
        <v>270.60000000000002</v>
      </c>
      <c r="I80" s="162">
        <v>0</v>
      </c>
      <c r="J80" s="177">
        <f t="shared" si="25"/>
        <v>288485.78000000003</v>
      </c>
      <c r="K80" s="170"/>
      <c r="L80" s="203">
        <v>288485.78000000003</v>
      </c>
      <c r="M80" s="203">
        <v>0</v>
      </c>
      <c r="N80" s="191"/>
      <c r="O80" s="190"/>
    </row>
    <row r="81" spans="2:15" s="173" customFormat="1" outlineLevel="2" x14ac:dyDescent="0.3">
      <c r="B81" s="207" t="s">
        <v>1070</v>
      </c>
      <c r="C81" s="20" t="s">
        <v>82</v>
      </c>
      <c r="D81" s="213" t="s">
        <v>11</v>
      </c>
      <c r="E81" s="193">
        <v>533.64</v>
      </c>
      <c r="F81" s="193">
        <f t="shared" si="24"/>
        <v>768</v>
      </c>
      <c r="G81" s="237">
        <v>270</v>
      </c>
      <c r="H81" s="237">
        <v>498</v>
      </c>
      <c r="I81" s="237">
        <v>0</v>
      </c>
      <c r="J81" s="177">
        <f t="shared" si="25"/>
        <v>409835.52000000002</v>
      </c>
      <c r="K81" s="170"/>
      <c r="L81" s="203">
        <v>409835.52000000002</v>
      </c>
      <c r="M81" s="203">
        <v>0</v>
      </c>
      <c r="N81" s="191"/>
      <c r="O81" s="190"/>
    </row>
    <row r="82" spans="2:15" s="173" customFormat="1" outlineLevel="2" x14ac:dyDescent="0.3">
      <c r="B82" s="207" t="s">
        <v>1071</v>
      </c>
      <c r="C82" s="20" t="s">
        <v>233</v>
      </c>
      <c r="D82" s="213" t="s">
        <v>11</v>
      </c>
      <c r="E82" s="193">
        <v>533.64</v>
      </c>
      <c r="F82" s="193">
        <f t="shared" si="24"/>
        <v>1086.5999999999999</v>
      </c>
      <c r="G82" s="237">
        <v>420</v>
      </c>
      <c r="H82" s="237">
        <v>666.6</v>
      </c>
      <c r="I82" s="237">
        <v>0</v>
      </c>
      <c r="J82" s="177">
        <f t="shared" si="25"/>
        <v>579853.22</v>
      </c>
      <c r="K82" s="170"/>
      <c r="L82" s="203">
        <v>579853.22</v>
      </c>
      <c r="M82" s="203">
        <v>0</v>
      </c>
      <c r="N82" s="191"/>
      <c r="O82" s="190"/>
    </row>
    <row r="83" spans="2:15" s="173" customFormat="1" outlineLevel="2" x14ac:dyDescent="0.3">
      <c r="B83" s="207" t="s">
        <v>1072</v>
      </c>
      <c r="C83" s="20" t="s">
        <v>216</v>
      </c>
      <c r="D83" s="213" t="s">
        <v>11</v>
      </c>
      <c r="E83" s="193">
        <v>533.64</v>
      </c>
      <c r="F83" s="193">
        <f t="shared" si="24"/>
        <v>1831.2</v>
      </c>
      <c r="G83" s="237">
        <v>420</v>
      </c>
      <c r="H83" s="237">
        <v>1411.2</v>
      </c>
      <c r="I83" s="237">
        <v>0</v>
      </c>
      <c r="J83" s="177">
        <f t="shared" si="25"/>
        <v>977201.57</v>
      </c>
      <c r="K83" s="170"/>
      <c r="L83" s="203">
        <v>977201.57</v>
      </c>
      <c r="M83" s="203">
        <v>0</v>
      </c>
      <c r="N83" s="191"/>
      <c r="O83" s="190"/>
    </row>
    <row r="84" spans="2:15" s="173" customFormat="1" outlineLevel="2" x14ac:dyDescent="0.3">
      <c r="B84" s="207" t="s">
        <v>1073</v>
      </c>
      <c r="C84" s="20" t="s">
        <v>235</v>
      </c>
      <c r="D84" s="213" t="s">
        <v>11</v>
      </c>
      <c r="E84" s="193">
        <v>533.64</v>
      </c>
      <c r="F84" s="193">
        <f t="shared" si="24"/>
        <v>788.4</v>
      </c>
      <c r="G84" s="237">
        <v>300</v>
      </c>
      <c r="H84" s="109">
        <v>488.4</v>
      </c>
      <c r="I84" s="109">
        <v>0</v>
      </c>
      <c r="J84" s="177">
        <f t="shared" si="25"/>
        <v>420721.78</v>
      </c>
      <c r="K84" s="170"/>
      <c r="L84" s="203">
        <v>420721.78</v>
      </c>
      <c r="M84" s="203">
        <v>0</v>
      </c>
      <c r="N84" s="191"/>
      <c r="O84" s="190"/>
    </row>
    <row r="85" spans="2:15" s="173" customFormat="1" ht="53.25" customHeight="1" outlineLevel="2" x14ac:dyDescent="0.3">
      <c r="B85" s="176" t="s">
        <v>1074</v>
      </c>
      <c r="C85" s="174" t="s">
        <v>709</v>
      </c>
      <c r="D85" s="213" t="s">
        <v>366</v>
      </c>
      <c r="E85" s="193">
        <v>480</v>
      </c>
      <c r="F85" s="193">
        <f t="shared" si="24"/>
        <v>7656.09</v>
      </c>
      <c r="G85" s="21">
        <v>2565.36</v>
      </c>
      <c r="H85" s="21">
        <v>5090.7299999999996</v>
      </c>
      <c r="I85" s="21">
        <v>0</v>
      </c>
      <c r="J85" s="177">
        <f t="shared" si="25"/>
        <v>3674923.2</v>
      </c>
      <c r="K85" s="212"/>
      <c r="L85" s="203">
        <v>3674919.52</v>
      </c>
      <c r="M85" s="203">
        <v>3.68</v>
      </c>
      <c r="N85" s="191"/>
      <c r="O85" s="190"/>
    </row>
    <row r="86" spans="2:15" s="173" customFormat="1" ht="16.2" outlineLevel="2" x14ac:dyDescent="0.3">
      <c r="B86" s="176" t="s">
        <v>1075</v>
      </c>
      <c r="C86" s="174" t="s">
        <v>710</v>
      </c>
      <c r="D86" s="213"/>
      <c r="E86" s="193"/>
      <c r="F86" s="127"/>
      <c r="G86" s="228"/>
      <c r="H86" s="228"/>
      <c r="I86" s="228"/>
      <c r="J86" s="126"/>
      <c r="K86" s="374" t="s">
        <v>3080</v>
      </c>
      <c r="L86" s="203">
        <v>0</v>
      </c>
      <c r="M86" s="203">
        <v>0</v>
      </c>
      <c r="N86" s="191"/>
      <c r="O86" s="190"/>
    </row>
    <row r="87" spans="2:15" s="173" customFormat="1" ht="31.2" outlineLevel="2" x14ac:dyDescent="0.3">
      <c r="B87" s="207" t="s">
        <v>1076</v>
      </c>
      <c r="C87" s="20" t="s">
        <v>711</v>
      </c>
      <c r="D87" s="213" t="s">
        <v>11</v>
      </c>
      <c r="E87" s="193">
        <v>816</v>
      </c>
      <c r="F87" s="46">
        <f t="shared" ref="F87:F93" si="26">G87+H87+I87*90</f>
        <v>413.68</v>
      </c>
      <c r="G87" s="228">
        <v>150</v>
      </c>
      <c r="H87" s="228">
        <v>263.68</v>
      </c>
      <c r="I87" s="228">
        <v>0</v>
      </c>
      <c r="J87" s="194">
        <f t="shared" ref="J87:J93" si="27">E87*F87</f>
        <v>337562.88</v>
      </c>
      <c r="K87" s="374"/>
      <c r="L87" s="203">
        <v>337560.11</v>
      </c>
      <c r="M87" s="203">
        <v>2.77</v>
      </c>
      <c r="N87" s="191"/>
      <c r="O87" s="190"/>
    </row>
    <row r="88" spans="2:15" s="173" customFormat="1" outlineLevel="2" x14ac:dyDescent="0.3">
      <c r="B88" s="207" t="s">
        <v>1077</v>
      </c>
      <c r="C88" s="20" t="s">
        <v>712</v>
      </c>
      <c r="D88" s="213" t="s">
        <v>11</v>
      </c>
      <c r="E88" s="193">
        <v>816</v>
      </c>
      <c r="F88" s="46">
        <f t="shared" si="26"/>
        <v>438.42</v>
      </c>
      <c r="G88" s="228">
        <v>150</v>
      </c>
      <c r="H88" s="228">
        <v>288.42</v>
      </c>
      <c r="I88" s="228">
        <v>0</v>
      </c>
      <c r="J88" s="194">
        <f t="shared" si="27"/>
        <v>357750.72</v>
      </c>
      <c r="K88" s="374"/>
      <c r="L88" s="203">
        <v>357750.72</v>
      </c>
      <c r="M88" s="203">
        <v>0</v>
      </c>
      <c r="N88" s="191"/>
      <c r="O88" s="190"/>
    </row>
    <row r="89" spans="2:15" s="173" customFormat="1" outlineLevel="2" x14ac:dyDescent="0.3">
      <c r="B89" s="207" t="s">
        <v>1078</v>
      </c>
      <c r="C89" s="20" t="s">
        <v>713</v>
      </c>
      <c r="D89" s="213" t="s">
        <v>11</v>
      </c>
      <c r="E89" s="193">
        <v>816</v>
      </c>
      <c r="F89" s="46">
        <f t="shared" si="26"/>
        <v>126</v>
      </c>
      <c r="G89" s="228">
        <v>60</v>
      </c>
      <c r="H89" s="228">
        <v>66</v>
      </c>
      <c r="I89" s="228">
        <v>0</v>
      </c>
      <c r="J89" s="194">
        <f t="shared" si="27"/>
        <v>102816</v>
      </c>
      <c r="K89" s="374"/>
      <c r="L89" s="203">
        <v>102816</v>
      </c>
      <c r="M89" s="203">
        <v>0</v>
      </c>
      <c r="N89" s="191"/>
      <c r="O89" s="190"/>
    </row>
    <row r="90" spans="2:15" s="173" customFormat="1" outlineLevel="2" x14ac:dyDescent="0.3">
      <c r="B90" s="207" t="s">
        <v>1079</v>
      </c>
      <c r="C90" s="20" t="s">
        <v>714</v>
      </c>
      <c r="D90" s="213" t="s">
        <v>11</v>
      </c>
      <c r="E90" s="193">
        <v>340</v>
      </c>
      <c r="F90" s="46">
        <f t="shared" si="26"/>
        <v>12960</v>
      </c>
      <c r="G90" s="228">
        <v>2400</v>
      </c>
      <c r="H90" s="228">
        <v>10560</v>
      </c>
      <c r="I90" s="228">
        <v>0</v>
      </c>
      <c r="J90" s="194">
        <f t="shared" si="27"/>
        <v>4406400</v>
      </c>
      <c r="K90" s="374"/>
      <c r="L90" s="203">
        <v>4406400</v>
      </c>
      <c r="M90" s="203">
        <v>0</v>
      </c>
      <c r="N90" s="191"/>
      <c r="O90" s="190"/>
    </row>
    <row r="91" spans="2:15" s="173" customFormat="1" outlineLevel="2" x14ac:dyDescent="0.3">
      <c r="B91" s="207" t="s">
        <v>1080</v>
      </c>
      <c r="C91" s="20" t="s">
        <v>715</v>
      </c>
      <c r="D91" s="213" t="s">
        <v>8</v>
      </c>
      <c r="E91" s="193">
        <v>146.88</v>
      </c>
      <c r="F91" s="46">
        <f t="shared" si="26"/>
        <v>9336</v>
      </c>
      <c r="G91" s="228">
        <v>2280</v>
      </c>
      <c r="H91" s="228">
        <v>7056</v>
      </c>
      <c r="I91" s="228">
        <v>0</v>
      </c>
      <c r="J91" s="194">
        <f t="shared" si="27"/>
        <v>1371271.68</v>
      </c>
      <c r="K91" s="374"/>
      <c r="L91" s="203">
        <v>1371271.68</v>
      </c>
      <c r="M91" s="203">
        <v>0</v>
      </c>
      <c r="N91" s="191"/>
      <c r="O91" s="190"/>
    </row>
    <row r="92" spans="2:15" s="173" customFormat="1" outlineLevel="2" x14ac:dyDescent="0.3">
      <c r="B92" s="207" t="s">
        <v>1081</v>
      </c>
      <c r="C92" s="20" t="s">
        <v>716</v>
      </c>
      <c r="D92" s="213" t="s">
        <v>155</v>
      </c>
      <c r="E92" s="193">
        <v>480</v>
      </c>
      <c r="F92" s="46">
        <f t="shared" si="26"/>
        <v>5340</v>
      </c>
      <c r="G92" s="228">
        <v>720</v>
      </c>
      <c r="H92" s="228">
        <v>4620</v>
      </c>
      <c r="I92" s="228">
        <v>0</v>
      </c>
      <c r="J92" s="194">
        <f t="shared" si="27"/>
        <v>2563200</v>
      </c>
      <c r="K92" s="374"/>
      <c r="L92" s="203">
        <v>2563200</v>
      </c>
      <c r="M92" s="203">
        <v>0</v>
      </c>
      <c r="N92" s="191"/>
      <c r="O92" s="190"/>
    </row>
    <row r="93" spans="2:15" s="173" customFormat="1" ht="31.2" outlineLevel="2" x14ac:dyDescent="0.3">
      <c r="B93" s="3" t="s">
        <v>1082</v>
      </c>
      <c r="C93" s="2" t="s">
        <v>845</v>
      </c>
      <c r="D93" s="22" t="s">
        <v>787</v>
      </c>
      <c r="E93" s="46">
        <v>480</v>
      </c>
      <c r="F93" s="46">
        <f t="shared" si="26"/>
        <v>29085.31</v>
      </c>
      <c r="G93" s="237">
        <v>5911.46</v>
      </c>
      <c r="H93" s="237">
        <v>23173.85</v>
      </c>
      <c r="I93" s="237">
        <v>0</v>
      </c>
      <c r="J93" s="194">
        <f t="shared" si="27"/>
        <v>13960948.800000001</v>
      </c>
      <c r="K93" s="212"/>
      <c r="L93" s="203">
        <v>13960949.029999999</v>
      </c>
      <c r="M93" s="203">
        <v>-0.23</v>
      </c>
      <c r="N93" s="191"/>
      <c r="O93" s="190"/>
    </row>
    <row r="94" spans="2:15" s="173" customFormat="1" outlineLevel="1" x14ac:dyDescent="0.3">
      <c r="B94" s="172" t="s">
        <v>882</v>
      </c>
      <c r="C94" s="171" t="s">
        <v>95</v>
      </c>
      <c r="D94" s="168"/>
      <c r="E94" s="169"/>
      <c r="F94" s="169"/>
      <c r="G94" s="13"/>
      <c r="H94" s="13"/>
      <c r="I94" s="13"/>
      <c r="J94" s="112">
        <f>SUBTOTAL(9,J95:J99)</f>
        <v>428902531.02999997</v>
      </c>
      <c r="K94" s="13" t="s">
        <v>876</v>
      </c>
      <c r="L94" s="203">
        <v>0</v>
      </c>
      <c r="M94" s="203"/>
      <c r="N94" s="191"/>
      <c r="O94" s="190"/>
    </row>
    <row r="95" spans="2:15" s="173" customFormat="1" ht="62.4" outlineLevel="2" x14ac:dyDescent="0.3">
      <c r="B95" s="176" t="s">
        <v>1047</v>
      </c>
      <c r="C95" s="174" t="s">
        <v>788</v>
      </c>
      <c r="D95" s="213" t="s">
        <v>11</v>
      </c>
      <c r="E95" s="214">
        <v>34187.800000000003</v>
      </c>
      <c r="F95" s="46">
        <f t="shared" ref="F95:F99" si="28">G95+H95+I95*90</f>
        <v>6911.3</v>
      </c>
      <c r="G95" s="237">
        <v>2433.6</v>
      </c>
      <c r="H95" s="237">
        <v>4477.7</v>
      </c>
      <c r="I95" s="237">
        <v>0</v>
      </c>
      <c r="J95" s="113">
        <f t="shared" ref="J95:J99" si="29">E95*F95</f>
        <v>236282142.13999999</v>
      </c>
      <c r="K95" s="212"/>
      <c r="L95" s="203">
        <v>236281849.38999999</v>
      </c>
      <c r="M95" s="203">
        <v>292.75</v>
      </c>
      <c r="N95" s="191"/>
      <c r="O95" s="190"/>
    </row>
    <row r="96" spans="2:15" s="173" customFormat="1" ht="62.4" outlineLevel="2" x14ac:dyDescent="0.3">
      <c r="B96" s="176" t="s">
        <v>1048</v>
      </c>
      <c r="C96" s="174" t="s">
        <v>789</v>
      </c>
      <c r="D96" s="213" t="s">
        <v>11</v>
      </c>
      <c r="E96" s="214">
        <v>2800.52</v>
      </c>
      <c r="F96" s="46">
        <f t="shared" si="28"/>
        <v>9344.08</v>
      </c>
      <c r="G96" s="237">
        <v>4409.46</v>
      </c>
      <c r="H96" s="237">
        <v>4934.62</v>
      </c>
      <c r="I96" s="237">
        <v>0</v>
      </c>
      <c r="J96" s="113">
        <f t="shared" si="29"/>
        <v>26168282.920000002</v>
      </c>
      <c r="K96" s="212"/>
      <c r="L96" s="203">
        <v>26168274.219999999</v>
      </c>
      <c r="M96" s="203">
        <v>8.6999999999999993</v>
      </c>
      <c r="N96" s="191"/>
      <c r="O96" s="190"/>
    </row>
    <row r="97" spans="2:15" s="173" customFormat="1" ht="62.4" outlineLevel="2" x14ac:dyDescent="0.3">
      <c r="B97" s="176" t="s">
        <v>1049</v>
      </c>
      <c r="C97" s="174" t="s">
        <v>752</v>
      </c>
      <c r="D97" s="213" t="s">
        <v>11</v>
      </c>
      <c r="E97" s="214">
        <v>4948.53</v>
      </c>
      <c r="F97" s="46">
        <f t="shared" si="28"/>
        <v>32122.98</v>
      </c>
      <c r="G97" s="237">
        <v>10166.299999999999</v>
      </c>
      <c r="H97" s="237">
        <v>21956.68</v>
      </c>
      <c r="I97" s="237">
        <v>0</v>
      </c>
      <c r="J97" s="113">
        <f t="shared" si="29"/>
        <v>158961530.22</v>
      </c>
      <c r="K97" s="195" t="s">
        <v>250</v>
      </c>
      <c r="L97" s="203">
        <v>158961545.75999999</v>
      </c>
      <c r="M97" s="203">
        <v>-15.54</v>
      </c>
      <c r="N97" s="191"/>
      <c r="O97" s="190"/>
    </row>
    <row r="98" spans="2:15" s="173" customFormat="1" ht="51.75" customHeight="1" outlineLevel="2" x14ac:dyDescent="0.3">
      <c r="B98" s="176" t="s">
        <v>1050</v>
      </c>
      <c r="C98" s="174" t="s">
        <v>870</v>
      </c>
      <c r="D98" s="213" t="s">
        <v>11</v>
      </c>
      <c r="E98" s="214">
        <v>5623.9</v>
      </c>
      <c r="F98" s="193">
        <f t="shared" si="28"/>
        <v>1073.3399999999999</v>
      </c>
      <c r="G98" s="237">
        <v>469</v>
      </c>
      <c r="H98" s="108">
        <v>604.34</v>
      </c>
      <c r="I98" s="108">
        <v>0</v>
      </c>
      <c r="J98" s="113">
        <f t="shared" si="29"/>
        <v>6036356.8300000001</v>
      </c>
      <c r="K98" s="195"/>
      <c r="L98" s="203">
        <v>6036356.8300000001</v>
      </c>
      <c r="M98" s="203">
        <v>0</v>
      </c>
      <c r="N98" s="191"/>
      <c r="O98" s="190"/>
    </row>
    <row r="99" spans="2:15" s="173" customFormat="1" ht="41.25" customHeight="1" outlineLevel="2" x14ac:dyDescent="0.3">
      <c r="B99" s="176" t="s">
        <v>1083</v>
      </c>
      <c r="C99" s="174" t="s">
        <v>883</v>
      </c>
      <c r="D99" s="213" t="s">
        <v>11</v>
      </c>
      <c r="E99" s="214">
        <v>4698</v>
      </c>
      <c r="F99" s="193">
        <f t="shared" si="28"/>
        <v>309.54000000000002</v>
      </c>
      <c r="G99" s="237">
        <v>147.4</v>
      </c>
      <c r="H99" s="109">
        <v>162.13999999999999</v>
      </c>
      <c r="I99" s="109">
        <v>0</v>
      </c>
      <c r="J99" s="114">
        <f t="shared" si="29"/>
        <v>1454218.92</v>
      </c>
      <c r="K99" s="212"/>
      <c r="L99" s="203">
        <v>1454218.92</v>
      </c>
      <c r="M99" s="203">
        <v>0</v>
      </c>
      <c r="N99" s="191"/>
      <c r="O99" s="190"/>
    </row>
    <row r="100" spans="2:15" s="173" customFormat="1" outlineLevel="1" x14ac:dyDescent="0.3">
      <c r="B100" s="172" t="s">
        <v>922</v>
      </c>
      <c r="C100" s="171" t="s">
        <v>104</v>
      </c>
      <c r="D100" s="168"/>
      <c r="E100" s="169"/>
      <c r="F100" s="169"/>
      <c r="G100" s="13"/>
      <c r="H100" s="13"/>
      <c r="I100" s="13"/>
      <c r="J100" s="112">
        <f>SUBTOTAL(9,J101:J103)</f>
        <v>40708124.969999999</v>
      </c>
      <c r="K100" s="16"/>
      <c r="L100" s="203">
        <v>0</v>
      </c>
      <c r="M100" s="203"/>
      <c r="N100" s="191"/>
      <c r="O100" s="190"/>
    </row>
    <row r="101" spans="2:15" s="173" customFormat="1" ht="62.4" outlineLevel="2" x14ac:dyDescent="0.3">
      <c r="B101" s="176" t="s">
        <v>1045</v>
      </c>
      <c r="C101" s="174" t="s">
        <v>128</v>
      </c>
      <c r="D101" s="213" t="s">
        <v>55</v>
      </c>
      <c r="E101" s="193">
        <v>387</v>
      </c>
      <c r="F101" s="193">
        <f t="shared" ref="F101:F103" si="30">G101+H101+I101*90</f>
        <v>45255.31</v>
      </c>
      <c r="G101" s="237">
        <v>2079.31</v>
      </c>
      <c r="H101" s="237">
        <v>43176</v>
      </c>
      <c r="I101" s="237">
        <v>0</v>
      </c>
      <c r="J101" s="177">
        <f t="shared" ref="J101:J103" si="31">E101*F101</f>
        <v>17513804.969999999</v>
      </c>
      <c r="K101" s="212"/>
      <c r="L101" s="203">
        <v>17513805.100000001</v>
      </c>
      <c r="M101" s="203">
        <v>-0.13</v>
      </c>
      <c r="N101" s="191"/>
      <c r="O101" s="190"/>
    </row>
    <row r="102" spans="2:15" s="173" customFormat="1" ht="91.5" customHeight="1" outlineLevel="2" x14ac:dyDescent="0.3">
      <c r="B102" s="176" t="s">
        <v>1046</v>
      </c>
      <c r="C102" s="174" t="s">
        <v>129</v>
      </c>
      <c r="D102" s="213" t="s">
        <v>55</v>
      </c>
      <c r="E102" s="193">
        <v>14</v>
      </c>
      <c r="F102" s="193">
        <f t="shared" si="30"/>
        <v>330000</v>
      </c>
      <c r="G102" s="237">
        <v>30000</v>
      </c>
      <c r="H102" s="237">
        <v>300000</v>
      </c>
      <c r="I102" s="237">
        <v>0</v>
      </c>
      <c r="J102" s="177">
        <f t="shared" si="31"/>
        <v>4620000</v>
      </c>
      <c r="K102" s="212"/>
      <c r="L102" s="203">
        <v>4620000</v>
      </c>
      <c r="M102" s="203">
        <v>0</v>
      </c>
      <c r="N102" s="191"/>
      <c r="O102" s="190"/>
    </row>
    <row r="103" spans="2:15" s="173" customFormat="1" ht="59.25" customHeight="1" outlineLevel="2" x14ac:dyDescent="0.3">
      <c r="B103" s="176" t="s">
        <v>1084</v>
      </c>
      <c r="C103" s="174" t="s">
        <v>872</v>
      </c>
      <c r="D103" s="213" t="s">
        <v>55</v>
      </c>
      <c r="E103" s="193">
        <v>802</v>
      </c>
      <c r="F103" s="193">
        <f t="shared" si="30"/>
        <v>23160</v>
      </c>
      <c r="G103" s="237">
        <v>1200</v>
      </c>
      <c r="H103" s="109">
        <v>21960</v>
      </c>
      <c r="I103" s="109">
        <v>0</v>
      </c>
      <c r="J103" s="114">
        <f t="shared" si="31"/>
        <v>18574320</v>
      </c>
      <c r="K103" s="212"/>
      <c r="L103" s="203">
        <v>18574320</v>
      </c>
      <c r="M103" s="203">
        <v>0</v>
      </c>
      <c r="N103" s="191"/>
      <c r="O103" s="190"/>
    </row>
    <row r="104" spans="2:15" s="173" customFormat="1" outlineLevel="1" x14ac:dyDescent="0.3">
      <c r="B104" s="172" t="s">
        <v>923</v>
      </c>
      <c r="C104" s="171" t="s">
        <v>75</v>
      </c>
      <c r="D104" s="168"/>
      <c r="E104" s="169"/>
      <c r="F104" s="169"/>
      <c r="G104" s="13"/>
      <c r="H104" s="13"/>
      <c r="I104" s="13"/>
      <c r="J104" s="112">
        <f>SUBTOTAL(9,J105:J107)</f>
        <v>40114926</v>
      </c>
      <c r="K104" s="16"/>
      <c r="L104" s="203">
        <v>0</v>
      </c>
      <c r="M104" s="203"/>
      <c r="N104" s="191"/>
      <c r="O104" s="190"/>
    </row>
    <row r="105" spans="2:15" ht="51.75" customHeight="1" outlineLevel="2" x14ac:dyDescent="0.3">
      <c r="B105" s="123" t="s">
        <v>1085</v>
      </c>
      <c r="C105" s="185" t="s">
        <v>839</v>
      </c>
      <c r="D105" s="213" t="s">
        <v>257</v>
      </c>
      <c r="E105" s="193">
        <v>150</v>
      </c>
      <c r="F105" s="193">
        <f t="shared" ref="F105:F107" si="32">G105+H105+I105*90</f>
        <v>189000</v>
      </c>
      <c r="G105" s="19">
        <v>20250</v>
      </c>
      <c r="H105" s="19">
        <v>168750</v>
      </c>
      <c r="I105" s="19">
        <v>0</v>
      </c>
      <c r="J105" s="177">
        <f t="shared" ref="J105:J107" si="33">E105*F105</f>
        <v>28350000</v>
      </c>
      <c r="K105" s="98"/>
      <c r="L105" s="203">
        <v>28350000</v>
      </c>
      <c r="M105" s="203">
        <v>0</v>
      </c>
      <c r="N105" s="191"/>
      <c r="O105" s="190"/>
    </row>
    <row r="106" spans="2:15" ht="68.25" customHeight="1" outlineLevel="2" x14ac:dyDescent="0.3">
      <c r="B106" s="123" t="s">
        <v>1086</v>
      </c>
      <c r="C106" s="174" t="s">
        <v>871</v>
      </c>
      <c r="D106" s="213" t="s">
        <v>11</v>
      </c>
      <c r="E106" s="193">
        <v>6185</v>
      </c>
      <c r="F106" s="193">
        <f t="shared" si="32"/>
        <v>1479.6</v>
      </c>
      <c r="G106" s="237">
        <v>172.8</v>
      </c>
      <c r="H106" s="237">
        <v>1306.8</v>
      </c>
      <c r="I106" s="237">
        <v>0</v>
      </c>
      <c r="J106" s="177">
        <f t="shared" si="33"/>
        <v>9151326</v>
      </c>
      <c r="K106" s="212"/>
      <c r="L106" s="203">
        <v>9151326</v>
      </c>
      <c r="M106" s="203">
        <v>0</v>
      </c>
      <c r="N106" s="191"/>
      <c r="O106" s="190"/>
    </row>
    <row r="107" spans="2:15" ht="94.5" customHeight="1" outlineLevel="2" x14ac:dyDescent="0.3">
      <c r="B107" s="123" t="s">
        <v>1087</v>
      </c>
      <c r="C107" s="174" t="s">
        <v>877</v>
      </c>
      <c r="D107" s="212" t="s">
        <v>155</v>
      </c>
      <c r="E107" s="29">
        <v>352</v>
      </c>
      <c r="F107" s="193">
        <f t="shared" si="32"/>
        <v>7425</v>
      </c>
      <c r="G107" s="237">
        <v>2025</v>
      </c>
      <c r="H107" s="237">
        <v>5400</v>
      </c>
      <c r="I107" s="237">
        <v>0</v>
      </c>
      <c r="J107" s="177">
        <f t="shared" si="33"/>
        <v>2613600</v>
      </c>
      <c r="K107" s="212"/>
      <c r="L107" s="203">
        <v>2613600</v>
      </c>
      <c r="M107" s="203">
        <v>0</v>
      </c>
      <c r="N107" s="191"/>
      <c r="O107" s="190"/>
    </row>
    <row r="108" spans="2:15" outlineLevel="1" x14ac:dyDescent="0.3">
      <c r="B108" s="102" t="s">
        <v>924</v>
      </c>
      <c r="C108" s="97" t="s">
        <v>643</v>
      </c>
      <c r="D108" s="168" t="s">
        <v>11</v>
      </c>
      <c r="E108" s="169">
        <f>E113+E116+E121</f>
        <v>3576.88</v>
      </c>
      <c r="F108" s="169"/>
      <c r="G108" s="13"/>
      <c r="H108" s="13"/>
      <c r="I108" s="13"/>
      <c r="J108" s="112">
        <f>SUBTOTAL(9,J109:J128)</f>
        <v>56612266.259999998</v>
      </c>
      <c r="K108" s="16"/>
      <c r="L108" s="203">
        <v>0</v>
      </c>
      <c r="M108" s="203"/>
      <c r="N108" s="191"/>
      <c r="O108" s="190"/>
    </row>
    <row r="109" spans="2:15" s="173" customFormat="1" outlineLevel="2" x14ac:dyDescent="0.3">
      <c r="B109" s="176" t="s">
        <v>1098</v>
      </c>
      <c r="C109" s="96" t="s">
        <v>763</v>
      </c>
      <c r="D109" s="213" t="s">
        <v>11</v>
      </c>
      <c r="E109" s="193">
        <v>934.26</v>
      </c>
      <c r="F109" s="193"/>
      <c r="G109" s="237"/>
      <c r="H109" s="237"/>
      <c r="I109" s="237"/>
      <c r="J109" s="177"/>
      <c r="K109" s="212"/>
      <c r="L109" s="203">
        <v>0</v>
      </c>
      <c r="M109" s="203">
        <v>0</v>
      </c>
      <c r="N109" s="191"/>
      <c r="O109" s="190"/>
    </row>
    <row r="110" spans="2:15" s="173" customFormat="1" ht="31.2" outlineLevel="2" x14ac:dyDescent="0.3">
      <c r="B110" s="176" t="s">
        <v>1097</v>
      </c>
      <c r="C110" s="174" t="s">
        <v>594</v>
      </c>
      <c r="D110" s="213" t="s">
        <v>11</v>
      </c>
      <c r="E110" s="193">
        <v>934.26</v>
      </c>
      <c r="F110" s="193">
        <f t="shared" ref="F110:F113" si="34">G110+H110+I110*90</f>
        <v>2780.11</v>
      </c>
      <c r="G110" s="237">
        <v>990</v>
      </c>
      <c r="H110" s="237">
        <v>1790.11</v>
      </c>
      <c r="I110" s="237">
        <v>0</v>
      </c>
      <c r="J110" s="194">
        <f t="shared" ref="J110:J113" si="35">E110*F110</f>
        <v>2597345.5699999998</v>
      </c>
      <c r="K110" s="212"/>
      <c r="L110" s="203">
        <v>2597342.77</v>
      </c>
      <c r="M110" s="203">
        <v>2.8</v>
      </c>
      <c r="N110" s="191"/>
      <c r="O110" s="190"/>
    </row>
    <row r="111" spans="2:15" s="173" customFormat="1" ht="63" customHeight="1" outlineLevel="2" x14ac:dyDescent="0.3">
      <c r="B111" s="176" t="s">
        <v>1099</v>
      </c>
      <c r="C111" s="174" t="s">
        <v>637</v>
      </c>
      <c r="D111" s="213" t="s">
        <v>11</v>
      </c>
      <c r="E111" s="193">
        <v>934.26</v>
      </c>
      <c r="F111" s="193">
        <f t="shared" si="34"/>
        <v>2895.45</v>
      </c>
      <c r="G111" s="237">
        <v>1507.77</v>
      </c>
      <c r="H111" s="237">
        <v>1387.68</v>
      </c>
      <c r="I111" s="237">
        <v>0</v>
      </c>
      <c r="J111" s="194">
        <f t="shared" si="35"/>
        <v>2705103.12</v>
      </c>
      <c r="K111" s="212"/>
      <c r="L111" s="203">
        <v>2705100.3</v>
      </c>
      <c r="M111" s="203">
        <v>2.82</v>
      </c>
      <c r="N111" s="191"/>
      <c r="O111" s="190"/>
    </row>
    <row r="112" spans="2:15" s="173" customFormat="1" ht="46.8" outlineLevel="2" x14ac:dyDescent="0.3">
      <c r="B112" s="176" t="s">
        <v>1100</v>
      </c>
      <c r="C112" s="174" t="s">
        <v>596</v>
      </c>
      <c r="D112" s="213" t="s">
        <v>11</v>
      </c>
      <c r="E112" s="193">
        <v>934.26</v>
      </c>
      <c r="F112" s="193">
        <f t="shared" si="34"/>
        <v>1589.38</v>
      </c>
      <c r="G112" s="237">
        <v>990</v>
      </c>
      <c r="H112" s="237">
        <v>599.38</v>
      </c>
      <c r="I112" s="237">
        <v>0</v>
      </c>
      <c r="J112" s="194">
        <f t="shared" si="35"/>
        <v>1484894.16</v>
      </c>
      <c r="K112" s="212"/>
      <c r="L112" s="203">
        <v>1484893.22</v>
      </c>
      <c r="M112" s="203">
        <v>0.94</v>
      </c>
      <c r="N112" s="191"/>
      <c r="O112" s="190"/>
    </row>
    <row r="113" spans="2:15" s="173" customFormat="1" ht="31.5" customHeight="1" outlineLevel="2" x14ac:dyDescent="0.3">
      <c r="B113" s="176" t="s">
        <v>1101</v>
      </c>
      <c r="C113" s="174" t="s">
        <v>840</v>
      </c>
      <c r="D113" s="213" t="s">
        <v>11</v>
      </c>
      <c r="E113" s="193">
        <v>934.26</v>
      </c>
      <c r="F113" s="193">
        <f t="shared" si="34"/>
        <v>4561.74</v>
      </c>
      <c r="G113" s="237">
        <v>2158.2399999999998</v>
      </c>
      <c r="H113" s="237">
        <v>2403.5</v>
      </c>
      <c r="I113" s="237">
        <v>0</v>
      </c>
      <c r="J113" s="194">
        <f t="shared" si="35"/>
        <v>4261851.21</v>
      </c>
      <c r="K113" s="221"/>
      <c r="L113" s="203">
        <v>4261854.95</v>
      </c>
      <c r="M113" s="203">
        <v>-3.74</v>
      </c>
      <c r="N113" s="191"/>
      <c r="O113" s="190"/>
    </row>
    <row r="114" spans="2:15" s="173" customFormat="1" ht="31.5" customHeight="1" outlineLevel="2" x14ac:dyDescent="0.3">
      <c r="B114" s="176" t="s">
        <v>1102</v>
      </c>
      <c r="C114" s="96" t="s">
        <v>764</v>
      </c>
      <c r="D114" s="213" t="s">
        <v>11</v>
      </c>
      <c r="E114" s="193">
        <v>785.71</v>
      </c>
      <c r="F114" s="193"/>
      <c r="G114" s="237"/>
      <c r="H114" s="237"/>
      <c r="I114" s="237"/>
      <c r="J114" s="194"/>
      <c r="K114" s="212"/>
      <c r="L114" s="203">
        <v>0</v>
      </c>
      <c r="M114" s="203">
        <v>0</v>
      </c>
      <c r="N114" s="191"/>
      <c r="O114" s="190"/>
    </row>
    <row r="115" spans="2:15" s="173" customFormat="1" ht="31.5" customHeight="1" outlineLevel="2" x14ac:dyDescent="0.3">
      <c r="B115" s="176" t="s">
        <v>1103</v>
      </c>
      <c r="C115" s="174" t="s">
        <v>604</v>
      </c>
      <c r="D115" s="213" t="s">
        <v>11</v>
      </c>
      <c r="E115" s="193">
        <v>785.71</v>
      </c>
      <c r="F115" s="193">
        <f t="shared" ref="F115:F116" si="36">G115+H115+I115*90</f>
        <v>2895.45</v>
      </c>
      <c r="G115" s="237">
        <v>1507.77</v>
      </c>
      <c r="H115" s="237">
        <v>1387.68</v>
      </c>
      <c r="I115" s="237">
        <v>0</v>
      </c>
      <c r="J115" s="194">
        <f t="shared" ref="J115:J116" si="37">E115*F115</f>
        <v>2274984.02</v>
      </c>
      <c r="K115" s="212"/>
      <c r="L115" s="203">
        <v>2274981.65</v>
      </c>
      <c r="M115" s="203">
        <v>2.37</v>
      </c>
      <c r="N115" s="191"/>
      <c r="O115" s="190"/>
    </row>
    <row r="116" spans="2:15" s="173" customFormat="1" ht="63" customHeight="1" outlineLevel="2" x14ac:dyDescent="0.3">
      <c r="B116" s="176" t="s">
        <v>1104</v>
      </c>
      <c r="C116" s="174" t="s">
        <v>798</v>
      </c>
      <c r="D116" s="213" t="s">
        <v>11</v>
      </c>
      <c r="E116" s="193">
        <v>785.71</v>
      </c>
      <c r="F116" s="193">
        <f t="shared" si="36"/>
        <v>1230.2</v>
      </c>
      <c r="G116" s="237">
        <v>517.98</v>
      </c>
      <c r="H116" s="237">
        <v>712.22</v>
      </c>
      <c r="I116" s="237">
        <v>0</v>
      </c>
      <c r="J116" s="194">
        <f t="shared" si="37"/>
        <v>966580.44</v>
      </c>
      <c r="K116" s="212"/>
      <c r="L116" s="203">
        <v>966578.16</v>
      </c>
      <c r="M116" s="203">
        <v>2.2799999999999998</v>
      </c>
      <c r="N116" s="191"/>
      <c r="O116" s="190"/>
    </row>
    <row r="117" spans="2:15" s="173" customFormat="1" ht="31.5" customHeight="1" outlineLevel="2" x14ac:dyDescent="0.3">
      <c r="B117" s="176" t="s">
        <v>1105</v>
      </c>
      <c r="C117" s="96" t="s">
        <v>765</v>
      </c>
      <c r="D117" s="213" t="s">
        <v>11</v>
      </c>
      <c r="E117" s="193">
        <v>1856.91</v>
      </c>
      <c r="F117" s="193"/>
      <c r="G117" s="237"/>
      <c r="H117" s="237"/>
      <c r="I117" s="237"/>
      <c r="J117" s="194"/>
      <c r="K117" s="212"/>
      <c r="L117" s="203">
        <v>0</v>
      </c>
      <c r="M117" s="203">
        <v>0</v>
      </c>
      <c r="N117" s="191"/>
      <c r="O117" s="190"/>
    </row>
    <row r="118" spans="2:15" s="173" customFormat="1" outlineLevel="2" x14ac:dyDescent="0.3">
      <c r="B118" s="176" t="s">
        <v>1106</v>
      </c>
      <c r="C118" s="174" t="s">
        <v>600</v>
      </c>
      <c r="D118" s="213" t="s">
        <v>11</v>
      </c>
      <c r="E118" s="193">
        <v>1856.91</v>
      </c>
      <c r="F118" s="193">
        <f t="shared" ref="F118:F121" si="38">G118+H118+I118*90</f>
        <v>1663.67</v>
      </c>
      <c r="G118" s="237">
        <v>974.67</v>
      </c>
      <c r="H118" s="237">
        <v>689</v>
      </c>
      <c r="I118" s="237">
        <v>0</v>
      </c>
      <c r="J118" s="194">
        <f t="shared" ref="J118:J121" si="39">E118*F118</f>
        <v>3089285.46</v>
      </c>
      <c r="K118" s="212"/>
      <c r="L118" s="203">
        <v>3089292.62</v>
      </c>
      <c r="M118" s="203">
        <v>-7.16</v>
      </c>
      <c r="N118" s="191"/>
      <c r="O118" s="190"/>
    </row>
    <row r="119" spans="2:15" s="173" customFormat="1" ht="15.75" customHeight="1" outlineLevel="2" x14ac:dyDescent="0.3">
      <c r="B119" s="176" t="s">
        <v>1107</v>
      </c>
      <c r="C119" s="174" t="s">
        <v>635</v>
      </c>
      <c r="D119" s="213" t="s">
        <v>11</v>
      </c>
      <c r="E119" s="193">
        <v>1095</v>
      </c>
      <c r="F119" s="193">
        <f t="shared" si="38"/>
        <v>3729.36</v>
      </c>
      <c r="G119" s="237">
        <v>1857.68</v>
      </c>
      <c r="H119" s="237">
        <v>1871.68</v>
      </c>
      <c r="I119" s="237">
        <v>0</v>
      </c>
      <c r="J119" s="194">
        <f t="shared" si="39"/>
        <v>4083649.2</v>
      </c>
      <c r="K119" s="212"/>
      <c r="L119" s="203">
        <v>4083645.9</v>
      </c>
      <c r="M119" s="203">
        <v>3.3</v>
      </c>
      <c r="N119" s="191"/>
      <c r="O119" s="190"/>
    </row>
    <row r="120" spans="2:15" s="173" customFormat="1" ht="46.8" outlineLevel="2" x14ac:dyDescent="0.3">
      <c r="B120" s="176" t="s">
        <v>1108</v>
      </c>
      <c r="C120" s="174" t="s">
        <v>602</v>
      </c>
      <c r="D120" s="213" t="s">
        <v>11</v>
      </c>
      <c r="E120" s="193">
        <v>1856.91</v>
      </c>
      <c r="F120" s="193">
        <f t="shared" si="38"/>
        <v>1322.5</v>
      </c>
      <c r="G120" s="237">
        <v>974.67</v>
      </c>
      <c r="H120" s="237">
        <v>347.83</v>
      </c>
      <c r="I120" s="237">
        <v>0</v>
      </c>
      <c r="J120" s="194">
        <f t="shared" si="39"/>
        <v>2455763.48</v>
      </c>
      <c r="K120" s="212"/>
      <c r="L120" s="203">
        <v>2455769.86</v>
      </c>
      <c r="M120" s="203">
        <v>-6.38</v>
      </c>
      <c r="N120" s="191"/>
      <c r="O120" s="190"/>
    </row>
    <row r="121" spans="2:15" s="173" customFormat="1" ht="31.5" customHeight="1" outlineLevel="2" x14ac:dyDescent="0.3">
      <c r="B121" s="176" t="s">
        <v>1109</v>
      </c>
      <c r="C121" s="174" t="s">
        <v>636</v>
      </c>
      <c r="D121" s="213" t="s">
        <v>11</v>
      </c>
      <c r="E121" s="193">
        <v>1856.91</v>
      </c>
      <c r="F121" s="193">
        <f t="shared" si="38"/>
        <v>4515.29</v>
      </c>
      <c r="G121" s="237">
        <v>2124.84</v>
      </c>
      <c r="H121" s="237">
        <v>2390.4499999999998</v>
      </c>
      <c r="I121" s="237">
        <v>0</v>
      </c>
      <c r="J121" s="194">
        <f t="shared" si="39"/>
        <v>8384487.1500000004</v>
      </c>
      <c r="K121" s="212"/>
      <c r="L121" s="203">
        <v>8384499.75</v>
      </c>
      <c r="M121" s="203">
        <v>-12.6</v>
      </c>
      <c r="N121" s="191"/>
      <c r="O121" s="190"/>
    </row>
    <row r="122" spans="2:15" s="173" customFormat="1" ht="15.75" customHeight="1" outlineLevel="2" x14ac:dyDescent="0.3">
      <c r="B122" s="176" t="s">
        <v>1110</v>
      </c>
      <c r="C122" s="96" t="s">
        <v>766</v>
      </c>
      <c r="D122" s="213" t="s">
        <v>11</v>
      </c>
      <c r="E122" s="193">
        <v>1033.74</v>
      </c>
      <c r="F122" s="193"/>
      <c r="G122" s="237"/>
      <c r="H122" s="237"/>
      <c r="I122" s="237"/>
      <c r="J122" s="194"/>
      <c r="K122" s="212"/>
      <c r="L122" s="203">
        <v>0</v>
      </c>
      <c r="M122" s="203">
        <v>0</v>
      </c>
      <c r="N122" s="191"/>
      <c r="O122" s="190"/>
    </row>
    <row r="123" spans="2:15" s="173" customFormat="1" outlineLevel="2" x14ac:dyDescent="0.3">
      <c r="B123" s="176" t="s">
        <v>1111</v>
      </c>
      <c r="C123" s="174" t="s">
        <v>600</v>
      </c>
      <c r="D123" s="213" t="s">
        <v>11</v>
      </c>
      <c r="E123" s="193">
        <v>1033.74</v>
      </c>
      <c r="F123" s="193">
        <f t="shared" ref="F123:F128" si="40">G123+H123+I123*90</f>
        <v>1663.67</v>
      </c>
      <c r="G123" s="237">
        <v>974.67</v>
      </c>
      <c r="H123" s="237">
        <v>689</v>
      </c>
      <c r="I123" s="237">
        <v>0</v>
      </c>
      <c r="J123" s="194">
        <f t="shared" ref="J123:J128" si="41">E123*F123</f>
        <v>1719802.23</v>
      </c>
      <c r="K123" s="212"/>
      <c r="L123" s="203">
        <v>1719806.21</v>
      </c>
      <c r="M123" s="203">
        <v>-3.98</v>
      </c>
      <c r="N123" s="191"/>
      <c r="O123" s="190"/>
    </row>
    <row r="124" spans="2:15" s="173" customFormat="1" ht="63" customHeight="1" outlineLevel="2" x14ac:dyDescent="0.3">
      <c r="B124" s="176" t="s">
        <v>1112</v>
      </c>
      <c r="C124" s="174" t="s">
        <v>637</v>
      </c>
      <c r="D124" s="213" t="s">
        <v>11</v>
      </c>
      <c r="E124" s="193">
        <v>1033.74</v>
      </c>
      <c r="F124" s="193">
        <f t="shared" si="40"/>
        <v>2199.16</v>
      </c>
      <c r="G124" s="237">
        <v>957.78</v>
      </c>
      <c r="H124" s="237">
        <v>1241.3800000000001</v>
      </c>
      <c r="I124" s="237">
        <v>0</v>
      </c>
      <c r="J124" s="194">
        <f t="shared" si="41"/>
        <v>2273359.66</v>
      </c>
      <c r="K124" s="212"/>
      <c r="L124" s="203">
        <v>2273357.58</v>
      </c>
      <c r="M124" s="203">
        <v>2.08</v>
      </c>
      <c r="N124" s="191"/>
      <c r="O124" s="190"/>
    </row>
    <row r="125" spans="2:15" s="173" customFormat="1" ht="46.8" outlineLevel="2" x14ac:dyDescent="0.3">
      <c r="B125" s="176" t="s">
        <v>1113</v>
      </c>
      <c r="C125" s="174" t="s">
        <v>602</v>
      </c>
      <c r="D125" s="213" t="s">
        <v>11</v>
      </c>
      <c r="E125" s="193">
        <v>1033.74</v>
      </c>
      <c r="F125" s="193">
        <f t="shared" si="40"/>
        <v>1322.5</v>
      </c>
      <c r="G125" s="237">
        <v>974.67</v>
      </c>
      <c r="H125" s="237">
        <v>347.83</v>
      </c>
      <c r="I125" s="237">
        <v>0</v>
      </c>
      <c r="J125" s="194">
        <f t="shared" si="41"/>
        <v>1367121.15</v>
      </c>
      <c r="K125" s="212"/>
      <c r="L125" s="203">
        <v>1367124.71</v>
      </c>
      <c r="M125" s="203">
        <v>-3.56</v>
      </c>
      <c r="N125" s="191"/>
      <c r="O125" s="190"/>
    </row>
    <row r="126" spans="2:15" s="173" customFormat="1" ht="15.75" customHeight="1" outlineLevel="2" x14ac:dyDescent="0.3">
      <c r="B126" s="176" t="s">
        <v>1114</v>
      </c>
      <c r="C126" s="174" t="s">
        <v>638</v>
      </c>
      <c r="D126" s="213" t="s">
        <v>11</v>
      </c>
      <c r="E126" s="193">
        <v>1033.74</v>
      </c>
      <c r="F126" s="193">
        <f t="shared" si="40"/>
        <v>4515.29</v>
      </c>
      <c r="G126" s="237">
        <v>2124.84</v>
      </c>
      <c r="H126" s="237">
        <v>2390.4499999999998</v>
      </c>
      <c r="I126" s="237">
        <v>0</v>
      </c>
      <c r="J126" s="194">
        <f t="shared" si="41"/>
        <v>4667635.88</v>
      </c>
      <c r="K126" s="212"/>
      <c r="L126" s="203">
        <v>4667642.9000000004</v>
      </c>
      <c r="M126" s="203">
        <v>-7.02</v>
      </c>
      <c r="N126" s="191"/>
      <c r="O126" s="190"/>
    </row>
    <row r="127" spans="2:15" s="173" customFormat="1" ht="31.5" customHeight="1" outlineLevel="2" x14ac:dyDescent="0.3">
      <c r="B127" s="176" t="s">
        <v>1115</v>
      </c>
      <c r="C127" s="174" t="s">
        <v>639</v>
      </c>
      <c r="D127" s="22" t="s">
        <v>787</v>
      </c>
      <c r="E127" s="193">
        <v>383.8</v>
      </c>
      <c r="F127" s="193">
        <f t="shared" si="40"/>
        <v>26661.53</v>
      </c>
      <c r="G127" s="237">
        <v>5418.84</v>
      </c>
      <c r="H127" s="237">
        <v>21242.69</v>
      </c>
      <c r="I127" s="237">
        <v>0</v>
      </c>
      <c r="J127" s="194">
        <f t="shared" si="41"/>
        <v>10232695.210000001</v>
      </c>
      <c r="K127" s="212"/>
      <c r="L127" s="203">
        <v>10232696.98</v>
      </c>
      <c r="M127" s="203">
        <v>-1.77</v>
      </c>
      <c r="N127" s="191"/>
      <c r="O127" s="190"/>
    </row>
    <row r="128" spans="2:15" s="173" customFormat="1" ht="47.25" customHeight="1" outlineLevel="2" x14ac:dyDescent="0.3">
      <c r="B128" s="176" t="s">
        <v>1116</v>
      </c>
      <c r="C128" s="174" t="s">
        <v>640</v>
      </c>
      <c r="D128" s="22" t="s">
        <v>787</v>
      </c>
      <c r="E128" s="193">
        <v>383.8</v>
      </c>
      <c r="F128" s="193">
        <f t="shared" si="40"/>
        <v>10546.4</v>
      </c>
      <c r="G128" s="237">
        <v>3266.08</v>
      </c>
      <c r="H128" s="237">
        <v>7280.32</v>
      </c>
      <c r="I128" s="237">
        <v>0</v>
      </c>
      <c r="J128" s="194">
        <f t="shared" si="41"/>
        <v>4047708.32</v>
      </c>
      <c r="K128" s="212"/>
      <c r="L128" s="203">
        <v>4047709.51</v>
      </c>
      <c r="M128" s="203">
        <v>-1.19</v>
      </c>
      <c r="N128" s="191"/>
      <c r="O128" s="190"/>
    </row>
    <row r="129" spans="2:15" ht="15.75" customHeight="1" outlineLevel="1" x14ac:dyDescent="0.3">
      <c r="B129" s="102" t="s">
        <v>925</v>
      </c>
      <c r="C129" s="97" t="s">
        <v>652</v>
      </c>
      <c r="D129" s="168" t="s">
        <v>11</v>
      </c>
      <c r="E129" s="169">
        <f>E130</f>
        <v>2658.64</v>
      </c>
      <c r="F129" s="169"/>
      <c r="G129" s="169"/>
      <c r="H129" s="169"/>
      <c r="I129" s="169"/>
      <c r="J129" s="112">
        <f>SUBTOTAL(9,J130:J138)</f>
        <v>79467240.060000002</v>
      </c>
      <c r="K129" s="16"/>
      <c r="L129" s="203">
        <v>0</v>
      </c>
      <c r="M129" s="203"/>
      <c r="N129" s="191"/>
      <c r="O129" s="190"/>
    </row>
    <row r="130" spans="2:15" s="173" customFormat="1" ht="31.5" customHeight="1" outlineLevel="2" x14ac:dyDescent="0.3">
      <c r="B130" s="176" t="s">
        <v>1088</v>
      </c>
      <c r="C130" s="174" t="s">
        <v>3095</v>
      </c>
      <c r="D130" s="213" t="s">
        <v>11</v>
      </c>
      <c r="E130" s="193">
        <v>2658.64</v>
      </c>
      <c r="F130" s="193">
        <f>G130+H130+I130*90</f>
        <v>0</v>
      </c>
      <c r="G130" s="237"/>
      <c r="H130" s="237"/>
      <c r="I130" s="237"/>
      <c r="J130" s="194">
        <f t="shared" ref="J130:J138" si="42">E130*F130</f>
        <v>0</v>
      </c>
      <c r="K130" s="212"/>
      <c r="L130" s="203">
        <v>0</v>
      </c>
      <c r="M130" s="203">
        <v>0</v>
      </c>
      <c r="N130" s="191"/>
      <c r="O130" s="190"/>
    </row>
    <row r="131" spans="2:15" s="173" customFormat="1" ht="78.75" customHeight="1" outlineLevel="2" x14ac:dyDescent="0.3">
      <c r="B131" s="176" t="s">
        <v>1089</v>
      </c>
      <c r="C131" s="174" t="s">
        <v>3096</v>
      </c>
      <c r="D131" s="213" t="s">
        <v>11</v>
      </c>
      <c r="E131" s="193">
        <v>2658.64</v>
      </c>
      <c r="F131" s="193">
        <f>G131+H131+I131*90</f>
        <v>18003.240000000002</v>
      </c>
      <c r="G131" s="237">
        <v>2491.62</v>
      </c>
      <c r="H131" s="237">
        <v>10441.02</v>
      </c>
      <c r="I131" s="237">
        <v>56.34</v>
      </c>
      <c r="J131" s="194">
        <f>E131*F131</f>
        <v>47864133.990000002</v>
      </c>
      <c r="K131" s="212"/>
      <c r="L131" s="203">
        <v>47865236.109999999</v>
      </c>
      <c r="M131" s="203">
        <v>-1102.1199999999999</v>
      </c>
      <c r="N131" s="191"/>
      <c r="O131" s="190"/>
    </row>
    <row r="132" spans="2:15" s="173" customFormat="1" ht="126" customHeight="1" outlineLevel="2" x14ac:dyDescent="0.3">
      <c r="B132" s="176" t="s">
        <v>1090</v>
      </c>
      <c r="C132" s="174" t="s">
        <v>3097</v>
      </c>
      <c r="D132" s="213" t="s">
        <v>11</v>
      </c>
      <c r="E132" s="193">
        <v>2269.7199999999998</v>
      </c>
      <c r="F132" s="193">
        <f t="shared" ref="F132:F138" si="43">G132+H132+I132*90</f>
        <v>7700.54</v>
      </c>
      <c r="G132" s="237">
        <v>1709.9</v>
      </c>
      <c r="H132" s="237">
        <v>5990.64</v>
      </c>
      <c r="I132" s="237">
        <v>0</v>
      </c>
      <c r="J132" s="194">
        <f t="shared" si="42"/>
        <v>17478069.649999999</v>
      </c>
      <c r="K132" s="212"/>
      <c r="L132" s="203">
        <v>17478060.699999999</v>
      </c>
      <c r="M132" s="203">
        <v>8.9499999999999993</v>
      </c>
      <c r="N132" s="191"/>
      <c r="O132" s="190"/>
    </row>
    <row r="133" spans="2:15" s="173" customFormat="1" ht="94.5" customHeight="1" outlineLevel="2" x14ac:dyDescent="0.3">
      <c r="B133" s="176" t="s">
        <v>1091</v>
      </c>
      <c r="C133" s="174" t="s">
        <v>3098</v>
      </c>
      <c r="D133" s="213" t="s">
        <v>11</v>
      </c>
      <c r="E133" s="193">
        <v>178.72</v>
      </c>
      <c r="F133" s="193">
        <f t="shared" si="43"/>
        <v>59058.87</v>
      </c>
      <c r="G133" s="237">
        <v>3469.28</v>
      </c>
      <c r="H133" s="237">
        <v>24389.29</v>
      </c>
      <c r="I133" s="237">
        <v>346.67</v>
      </c>
      <c r="J133" s="194">
        <f t="shared" si="42"/>
        <v>10555001.25</v>
      </c>
      <c r="K133" s="212"/>
      <c r="L133" s="203">
        <v>10554955.130000001</v>
      </c>
      <c r="M133" s="203">
        <v>46.12</v>
      </c>
      <c r="N133" s="191"/>
      <c r="O133" s="190"/>
    </row>
    <row r="134" spans="2:15" s="173" customFormat="1" ht="31.5" customHeight="1" outlineLevel="2" x14ac:dyDescent="0.3">
      <c r="B134" s="176" t="s">
        <v>1092</v>
      </c>
      <c r="C134" s="174" t="s">
        <v>844</v>
      </c>
      <c r="D134" s="213" t="s">
        <v>11</v>
      </c>
      <c r="E134" s="193">
        <v>210.2</v>
      </c>
      <c r="F134" s="193">
        <f t="shared" si="43"/>
        <v>9189.1299999999992</v>
      </c>
      <c r="G134" s="237">
        <v>1709.9</v>
      </c>
      <c r="H134" s="237">
        <v>7479.23</v>
      </c>
      <c r="I134" s="237">
        <v>0</v>
      </c>
      <c r="J134" s="194">
        <f t="shared" si="42"/>
        <v>1931555.13</v>
      </c>
      <c r="K134" s="212"/>
      <c r="L134" s="203">
        <v>1931554.99</v>
      </c>
      <c r="M134" s="203">
        <v>0.14000000000000001</v>
      </c>
      <c r="N134" s="191"/>
      <c r="O134" s="190"/>
    </row>
    <row r="135" spans="2:15" s="173" customFormat="1" ht="31.5" customHeight="1" outlineLevel="2" x14ac:dyDescent="0.3">
      <c r="B135" s="176" t="s">
        <v>1093</v>
      </c>
      <c r="C135" s="174" t="s">
        <v>846</v>
      </c>
      <c r="D135" s="213" t="s">
        <v>11</v>
      </c>
      <c r="E135" s="193">
        <v>2392.7800000000002</v>
      </c>
      <c r="F135" s="193">
        <f t="shared" si="43"/>
        <v>228.25</v>
      </c>
      <c r="G135" s="237">
        <v>0</v>
      </c>
      <c r="H135" s="237">
        <v>228.25</v>
      </c>
      <c r="I135" s="237">
        <v>0</v>
      </c>
      <c r="J135" s="194">
        <f t="shared" si="42"/>
        <v>546152.04</v>
      </c>
      <c r="K135" s="212"/>
      <c r="L135" s="203">
        <v>546161.25</v>
      </c>
      <c r="M135" s="203">
        <v>-9.2100000000000009</v>
      </c>
      <c r="N135" s="191"/>
      <c r="O135" s="190"/>
    </row>
    <row r="136" spans="2:15" s="173" customFormat="1" ht="31.5" customHeight="1" outlineLevel="2" x14ac:dyDescent="0.3">
      <c r="B136" s="176" t="s">
        <v>1094</v>
      </c>
      <c r="C136" s="174" t="s">
        <v>847</v>
      </c>
      <c r="D136" s="213" t="s">
        <v>11</v>
      </c>
      <c r="E136" s="193">
        <v>2392.7800000000002</v>
      </c>
      <c r="F136" s="193">
        <f t="shared" si="43"/>
        <v>114.13</v>
      </c>
      <c r="G136" s="237">
        <v>0</v>
      </c>
      <c r="H136" s="237">
        <v>114.13</v>
      </c>
      <c r="I136" s="237">
        <v>0</v>
      </c>
      <c r="J136" s="177">
        <f t="shared" si="42"/>
        <v>273087.98</v>
      </c>
      <c r="K136" s="212"/>
      <c r="L136" s="203">
        <v>273080.63</v>
      </c>
      <c r="M136" s="203">
        <v>7.35</v>
      </c>
      <c r="N136" s="191"/>
      <c r="O136" s="190"/>
    </row>
    <row r="137" spans="2:15" s="173" customFormat="1" ht="31.5" customHeight="1" outlineLevel="2" x14ac:dyDescent="0.3">
      <c r="B137" s="176" t="s">
        <v>1095</v>
      </c>
      <c r="C137" s="2" t="s">
        <v>848</v>
      </c>
      <c r="D137" s="213" t="s">
        <v>11</v>
      </c>
      <c r="E137" s="46">
        <v>2392.7800000000002</v>
      </c>
      <c r="F137" s="193">
        <f t="shared" si="43"/>
        <v>228.25</v>
      </c>
      <c r="G137" s="237">
        <v>0</v>
      </c>
      <c r="H137" s="237">
        <v>228.25</v>
      </c>
      <c r="I137" s="237">
        <v>0</v>
      </c>
      <c r="J137" s="194">
        <f t="shared" si="42"/>
        <v>546152.04</v>
      </c>
      <c r="K137" s="212"/>
      <c r="L137" s="203">
        <v>546161.25</v>
      </c>
      <c r="M137" s="203">
        <v>-9.2100000000000009</v>
      </c>
      <c r="N137" s="191"/>
      <c r="O137" s="190"/>
    </row>
    <row r="138" spans="2:15" s="173" customFormat="1" ht="31.5" customHeight="1" outlineLevel="2" x14ac:dyDescent="0.3">
      <c r="B138" s="176" t="s">
        <v>1096</v>
      </c>
      <c r="C138" s="174" t="s">
        <v>849</v>
      </c>
      <c r="D138" s="213" t="s">
        <v>11</v>
      </c>
      <c r="E138" s="193">
        <v>2392.7800000000002</v>
      </c>
      <c r="F138" s="193">
        <f t="shared" si="43"/>
        <v>114.13</v>
      </c>
      <c r="G138" s="237">
        <v>0</v>
      </c>
      <c r="H138" s="237">
        <v>114.13</v>
      </c>
      <c r="I138" s="237">
        <v>0</v>
      </c>
      <c r="J138" s="177">
        <f t="shared" si="42"/>
        <v>273087.98</v>
      </c>
      <c r="K138" s="212"/>
      <c r="L138" s="203">
        <v>273080.63</v>
      </c>
      <c r="M138" s="203">
        <v>7.35</v>
      </c>
      <c r="N138" s="191"/>
      <c r="O138" s="190"/>
    </row>
    <row r="139" spans="2:15" s="173" customFormat="1" ht="28.5" customHeight="1" outlineLevel="1" x14ac:dyDescent="0.3">
      <c r="B139" s="172" t="s">
        <v>926</v>
      </c>
      <c r="C139" s="171" t="s">
        <v>98</v>
      </c>
      <c r="D139" s="168" t="s">
        <v>11</v>
      </c>
      <c r="E139" s="169">
        <v>56360.99</v>
      </c>
      <c r="F139" s="169"/>
      <c r="G139" s="169"/>
      <c r="H139" s="169"/>
      <c r="I139" s="169"/>
      <c r="J139" s="112">
        <f>SUBTOTAL(9,J140:J158)</f>
        <v>843174568.89999998</v>
      </c>
      <c r="K139" s="222">
        <f>SUM(J140:J158)/E139</f>
        <v>14960.25</v>
      </c>
      <c r="L139" s="203">
        <v>0</v>
      </c>
      <c r="M139" s="203"/>
      <c r="N139" s="191"/>
      <c r="O139" s="190"/>
    </row>
    <row r="140" spans="2:15" s="173" customFormat="1" ht="15.75" customHeight="1" outlineLevel="2" x14ac:dyDescent="0.3">
      <c r="B140" s="176" t="s">
        <v>1117</v>
      </c>
      <c r="C140" s="174" t="s">
        <v>45</v>
      </c>
      <c r="D140" s="213" t="s">
        <v>53</v>
      </c>
      <c r="E140" s="193">
        <v>1</v>
      </c>
      <c r="F140" s="193">
        <f t="shared" ref="F140:F151" si="44">G140+H140+I140*90</f>
        <v>60158060.43</v>
      </c>
      <c r="G140" s="237">
        <v>17828080.52</v>
      </c>
      <c r="H140" s="237">
        <v>14815493.109999999</v>
      </c>
      <c r="I140" s="237">
        <v>305716.52</v>
      </c>
      <c r="J140" s="194">
        <f t="shared" ref="J140:J151" si="45">E140*F140</f>
        <v>60158060.43</v>
      </c>
      <c r="K140" s="212"/>
      <c r="L140" s="203">
        <v>60158060.840000004</v>
      </c>
      <c r="M140" s="203">
        <v>-0.41</v>
      </c>
      <c r="N140" s="191"/>
      <c r="O140" s="190"/>
    </row>
    <row r="141" spans="2:15" s="173" customFormat="1" ht="15.75" customHeight="1" outlineLevel="2" x14ac:dyDescent="0.3">
      <c r="B141" s="176" t="s">
        <v>1118</v>
      </c>
      <c r="C141" s="174" t="s">
        <v>46</v>
      </c>
      <c r="D141" s="213" t="s">
        <v>53</v>
      </c>
      <c r="E141" s="193">
        <v>1</v>
      </c>
      <c r="F141" s="193">
        <f t="shared" si="44"/>
        <v>20404563.600000001</v>
      </c>
      <c r="G141" s="237">
        <v>5994141.5099999998</v>
      </c>
      <c r="H141" s="237">
        <v>3602605.59</v>
      </c>
      <c r="I141" s="237">
        <v>120086.85</v>
      </c>
      <c r="J141" s="194">
        <f t="shared" si="45"/>
        <v>20404563.600000001</v>
      </c>
      <c r="K141" s="212"/>
      <c r="L141" s="203">
        <v>20404563.850000001</v>
      </c>
      <c r="M141" s="203">
        <v>-0.25</v>
      </c>
      <c r="N141" s="191"/>
      <c r="O141" s="190"/>
    </row>
    <row r="142" spans="2:15" s="173" customFormat="1" ht="31.5" customHeight="1" outlineLevel="2" x14ac:dyDescent="0.3">
      <c r="B142" s="176" t="s">
        <v>1119</v>
      </c>
      <c r="C142" s="174" t="s">
        <v>685</v>
      </c>
      <c r="D142" s="213" t="s">
        <v>53</v>
      </c>
      <c r="E142" s="193">
        <v>1</v>
      </c>
      <c r="F142" s="193">
        <f t="shared" si="44"/>
        <v>13603042.189999999</v>
      </c>
      <c r="G142" s="237">
        <v>3996094.33</v>
      </c>
      <c r="H142" s="237">
        <v>2401736.86</v>
      </c>
      <c r="I142" s="237">
        <v>80057.899999999994</v>
      </c>
      <c r="J142" s="194">
        <f t="shared" si="45"/>
        <v>13603042.189999999</v>
      </c>
      <c r="K142" s="212"/>
      <c r="L142" s="203">
        <v>13603041.789999999</v>
      </c>
      <c r="M142" s="203">
        <v>0.4</v>
      </c>
      <c r="N142" s="191"/>
      <c r="O142" s="190"/>
    </row>
    <row r="143" spans="2:15" s="173" customFormat="1" ht="15.75" customHeight="1" outlineLevel="2" x14ac:dyDescent="0.3">
      <c r="B143" s="176" t="s">
        <v>1120</v>
      </c>
      <c r="C143" s="174" t="s">
        <v>686</v>
      </c>
      <c r="D143" s="213" t="s">
        <v>53</v>
      </c>
      <c r="E143" s="193">
        <v>1</v>
      </c>
      <c r="F143" s="193">
        <f t="shared" si="44"/>
        <v>103445282.2</v>
      </c>
      <c r="G143" s="237">
        <v>30125374.039999999</v>
      </c>
      <c r="H143" s="237">
        <v>10997986.16</v>
      </c>
      <c r="I143" s="237">
        <v>692465.8</v>
      </c>
      <c r="J143" s="194">
        <f t="shared" si="45"/>
        <v>103445282.2</v>
      </c>
      <c r="K143" s="212"/>
      <c r="L143" s="203">
        <v>103445281.76000001</v>
      </c>
      <c r="M143" s="203">
        <v>0.44</v>
      </c>
      <c r="N143" s="191"/>
      <c r="O143" s="190"/>
    </row>
    <row r="144" spans="2:15" s="173" customFormat="1" ht="45" customHeight="1" outlineLevel="2" x14ac:dyDescent="0.3">
      <c r="B144" s="176" t="s">
        <v>1121</v>
      </c>
      <c r="C144" s="174" t="s">
        <v>687</v>
      </c>
      <c r="D144" s="213" t="s">
        <v>53</v>
      </c>
      <c r="E144" s="193">
        <v>1</v>
      </c>
      <c r="F144" s="193">
        <f t="shared" si="44"/>
        <v>18005447.16</v>
      </c>
      <c r="G144" s="237">
        <v>5243553.09</v>
      </c>
      <c r="H144" s="237">
        <v>1914284.07</v>
      </c>
      <c r="I144" s="237">
        <v>120529</v>
      </c>
      <c r="J144" s="194">
        <f t="shared" si="45"/>
        <v>18005447.16</v>
      </c>
      <c r="K144" s="17"/>
      <c r="L144" s="203">
        <v>18005446.879999999</v>
      </c>
      <c r="M144" s="203">
        <v>0.28000000000000003</v>
      </c>
      <c r="N144" s="191"/>
      <c r="O144" s="190"/>
    </row>
    <row r="145" spans="2:15" s="173" customFormat="1" ht="31.5" customHeight="1" outlineLevel="2" x14ac:dyDescent="0.3">
      <c r="B145" s="176" t="s">
        <v>1122</v>
      </c>
      <c r="C145" s="174" t="s">
        <v>688</v>
      </c>
      <c r="D145" s="213" t="s">
        <v>53</v>
      </c>
      <c r="E145" s="193">
        <v>1</v>
      </c>
      <c r="F145" s="193">
        <f t="shared" si="44"/>
        <v>15604721.26</v>
      </c>
      <c r="G145" s="237">
        <v>4544412.68</v>
      </c>
      <c r="H145" s="237">
        <v>1659046.28</v>
      </c>
      <c r="I145" s="237">
        <v>104458.47</v>
      </c>
      <c r="J145" s="194">
        <f t="shared" si="45"/>
        <v>15604721.26</v>
      </c>
      <c r="K145" s="212"/>
      <c r="L145" s="203">
        <v>15604721.24</v>
      </c>
      <c r="M145" s="203">
        <v>0.02</v>
      </c>
      <c r="N145" s="191"/>
      <c r="O145" s="190"/>
    </row>
    <row r="146" spans="2:15" s="173" customFormat="1" ht="23.25" customHeight="1" outlineLevel="2" x14ac:dyDescent="0.3">
      <c r="B146" s="176" t="s">
        <v>1123</v>
      </c>
      <c r="C146" s="174" t="s">
        <v>899</v>
      </c>
      <c r="D146" s="213" t="s">
        <v>53</v>
      </c>
      <c r="E146" s="193">
        <v>1</v>
      </c>
      <c r="F146" s="193">
        <f t="shared" si="44"/>
        <v>18977051.09</v>
      </c>
      <c r="G146" s="237">
        <v>5883701.5</v>
      </c>
      <c r="H146" s="237">
        <v>4582672.3899999997</v>
      </c>
      <c r="I146" s="237">
        <v>94563.08</v>
      </c>
      <c r="J146" s="194">
        <f t="shared" si="45"/>
        <v>18977051.09</v>
      </c>
      <c r="K146" s="212"/>
      <c r="L146" s="203">
        <v>18977051.190000001</v>
      </c>
      <c r="M146" s="203">
        <v>-0.1</v>
      </c>
      <c r="N146" s="191"/>
      <c r="O146" s="190"/>
    </row>
    <row r="147" spans="2:15" s="173" customFormat="1" ht="15.75" customHeight="1" outlineLevel="2" x14ac:dyDescent="0.3">
      <c r="B147" s="176" t="s">
        <v>1124</v>
      </c>
      <c r="C147" s="174" t="s">
        <v>49</v>
      </c>
      <c r="D147" s="213" t="s">
        <v>53</v>
      </c>
      <c r="E147" s="193">
        <v>1</v>
      </c>
      <c r="F147" s="193">
        <f t="shared" si="44"/>
        <v>63348683.460000001</v>
      </c>
      <c r="G147" s="237">
        <v>19641122.93</v>
      </c>
      <c r="H147" s="237">
        <v>10926890.23</v>
      </c>
      <c r="I147" s="237">
        <v>364229.67</v>
      </c>
      <c r="J147" s="194">
        <f t="shared" si="45"/>
        <v>63348683.460000001</v>
      </c>
      <c r="K147" s="212"/>
      <c r="L147" s="203">
        <v>63348683.840000004</v>
      </c>
      <c r="M147" s="203">
        <v>-0.38</v>
      </c>
      <c r="N147" s="191"/>
      <c r="O147" s="190"/>
    </row>
    <row r="148" spans="2:15" s="173" customFormat="1" ht="15.75" customHeight="1" outlineLevel="2" x14ac:dyDescent="0.3">
      <c r="B148" s="176" t="s">
        <v>1125</v>
      </c>
      <c r="C148" s="174" t="s">
        <v>50</v>
      </c>
      <c r="D148" s="213" t="s">
        <v>53</v>
      </c>
      <c r="E148" s="193">
        <v>1</v>
      </c>
      <c r="F148" s="193">
        <f t="shared" si="44"/>
        <v>236473104.13999999</v>
      </c>
      <c r="G148" s="237">
        <v>43162137.770000003</v>
      </c>
      <c r="H148" s="237">
        <v>100521702.56999999</v>
      </c>
      <c r="I148" s="237">
        <v>1030991.82</v>
      </c>
      <c r="J148" s="194">
        <f t="shared" si="45"/>
        <v>236473104.13999999</v>
      </c>
      <c r="K148" s="212"/>
      <c r="L148" s="203">
        <v>236473104.25</v>
      </c>
      <c r="M148" s="203">
        <v>-0.11</v>
      </c>
      <c r="N148" s="191"/>
      <c r="O148" s="190"/>
    </row>
    <row r="149" spans="2:15" s="173" customFormat="1" ht="31.5" customHeight="1" outlineLevel="2" x14ac:dyDescent="0.3">
      <c r="B149" s="176" t="s">
        <v>1126</v>
      </c>
      <c r="C149" s="174" t="s">
        <v>695</v>
      </c>
      <c r="D149" s="213" t="s">
        <v>53</v>
      </c>
      <c r="E149" s="193">
        <v>1</v>
      </c>
      <c r="F149" s="193">
        <f t="shared" si="44"/>
        <v>190002550.77000001</v>
      </c>
      <c r="G149" s="237">
        <v>34342171.25</v>
      </c>
      <c r="H149" s="237">
        <v>63026887.719999999</v>
      </c>
      <c r="I149" s="237">
        <v>1029261.02</v>
      </c>
      <c r="J149" s="194">
        <f t="shared" si="45"/>
        <v>190002550.77000001</v>
      </c>
      <c r="K149" s="212"/>
      <c r="L149" s="203">
        <v>190002550.88999999</v>
      </c>
      <c r="M149" s="203">
        <v>-0.12</v>
      </c>
      <c r="N149" s="191"/>
      <c r="O149" s="190"/>
    </row>
    <row r="150" spans="2:15" s="173" customFormat="1" ht="31.5" customHeight="1" outlineLevel="2" x14ac:dyDescent="0.3">
      <c r="B150" s="176" t="s">
        <v>1127</v>
      </c>
      <c r="C150" s="174" t="s">
        <v>890</v>
      </c>
      <c r="D150" s="213" t="s">
        <v>53</v>
      </c>
      <c r="E150" s="193">
        <v>1</v>
      </c>
      <c r="F150" s="193">
        <f t="shared" si="44"/>
        <v>6274736.3099999996</v>
      </c>
      <c r="G150" s="237">
        <v>273613.28999999998</v>
      </c>
      <c r="H150" s="237">
        <v>2429854.62</v>
      </c>
      <c r="I150" s="237">
        <v>39680.76</v>
      </c>
      <c r="J150" s="193">
        <f t="shared" si="45"/>
        <v>6274736.3099999996</v>
      </c>
      <c r="K150" s="212"/>
      <c r="L150" s="203">
        <v>6274736.0999999996</v>
      </c>
      <c r="M150" s="203">
        <v>0.21</v>
      </c>
      <c r="N150" s="191"/>
      <c r="O150" s="190"/>
    </row>
    <row r="151" spans="2:15" s="173" customFormat="1" ht="31.5" customHeight="1" outlineLevel="2" x14ac:dyDescent="0.3">
      <c r="B151" s="176" t="s">
        <v>1128</v>
      </c>
      <c r="C151" s="174" t="s">
        <v>891</v>
      </c>
      <c r="D151" s="213" t="s">
        <v>53</v>
      </c>
      <c r="E151" s="193">
        <v>1</v>
      </c>
      <c r="F151" s="193">
        <f t="shared" si="44"/>
        <v>5659490</v>
      </c>
      <c r="G151" s="237">
        <v>2816367.27</v>
      </c>
      <c r="H151" s="237">
        <v>1151180.33</v>
      </c>
      <c r="I151" s="237">
        <v>18799.36</v>
      </c>
      <c r="J151" s="193">
        <f t="shared" si="45"/>
        <v>5659490</v>
      </c>
      <c r="K151" s="212"/>
      <c r="L151" s="203">
        <v>5659489.8399999999</v>
      </c>
      <c r="M151" s="203">
        <v>0.16</v>
      </c>
      <c r="N151" s="191"/>
      <c r="O151" s="190"/>
    </row>
    <row r="152" spans="2:15" s="173" customFormat="1" ht="15.75" customHeight="1" outlineLevel="2" x14ac:dyDescent="0.3">
      <c r="B152" s="176"/>
      <c r="C152" s="159" t="s">
        <v>51</v>
      </c>
      <c r="D152" s="213"/>
      <c r="E152" s="193"/>
      <c r="F152" s="193"/>
      <c r="G152" s="237"/>
      <c r="H152" s="237"/>
      <c r="I152" s="237"/>
      <c r="J152" s="177"/>
      <c r="K152" s="212"/>
      <c r="L152" s="203">
        <v>0</v>
      </c>
      <c r="M152" s="203">
        <v>0</v>
      </c>
      <c r="N152" s="191"/>
      <c r="O152" s="190"/>
    </row>
    <row r="153" spans="2:15" s="173" customFormat="1" ht="31.5" customHeight="1" outlineLevel="2" x14ac:dyDescent="0.3">
      <c r="B153" s="176" t="s">
        <v>1129</v>
      </c>
      <c r="C153" s="174" t="s">
        <v>672</v>
      </c>
      <c r="D153" s="213" t="s">
        <v>53</v>
      </c>
      <c r="E153" s="193">
        <v>1</v>
      </c>
      <c r="F153" s="193">
        <f t="shared" ref="F153:F158" si="46">G153+H153+I153*90</f>
        <v>21517971.93</v>
      </c>
      <c r="G153" s="237">
        <v>7277532.0199999996</v>
      </c>
      <c r="H153" s="237">
        <v>10609128.01</v>
      </c>
      <c r="I153" s="237">
        <v>40347.910000000003</v>
      </c>
      <c r="J153" s="194">
        <f t="shared" ref="J153:J158" si="47">E153*F153</f>
        <v>21517971.93</v>
      </c>
      <c r="K153" s="212"/>
      <c r="L153" s="203">
        <v>21517972.300000001</v>
      </c>
      <c r="M153" s="203">
        <v>-0.37</v>
      </c>
      <c r="N153" s="191"/>
      <c r="O153" s="190"/>
    </row>
    <row r="154" spans="2:15" s="173" customFormat="1" ht="31.5" customHeight="1" outlineLevel="2" x14ac:dyDescent="0.3">
      <c r="B154" s="176" t="s">
        <v>1130</v>
      </c>
      <c r="C154" s="174" t="s">
        <v>673</v>
      </c>
      <c r="D154" s="213" t="s">
        <v>53</v>
      </c>
      <c r="E154" s="193">
        <v>1</v>
      </c>
      <c r="F154" s="193">
        <f t="shared" si="46"/>
        <v>11655259.43</v>
      </c>
      <c r="G154" s="237">
        <v>3594894.7</v>
      </c>
      <c r="H154" s="237">
        <v>6004971.7300000004</v>
      </c>
      <c r="I154" s="237">
        <v>22837.7</v>
      </c>
      <c r="J154" s="194">
        <f t="shared" si="47"/>
        <v>11655259.43</v>
      </c>
      <c r="K154" s="212"/>
      <c r="L154" s="203">
        <v>11655259.439999999</v>
      </c>
      <c r="M154" s="203">
        <v>-0.01</v>
      </c>
      <c r="N154" s="191"/>
      <c r="O154" s="190"/>
    </row>
    <row r="155" spans="2:15" s="173" customFormat="1" ht="15.75" customHeight="1" outlineLevel="2" x14ac:dyDescent="0.3">
      <c r="B155" s="176" t="s">
        <v>1131</v>
      </c>
      <c r="C155" s="174" t="s">
        <v>674</v>
      </c>
      <c r="D155" s="213" t="s">
        <v>53</v>
      </c>
      <c r="E155" s="193">
        <v>1</v>
      </c>
      <c r="F155" s="193">
        <f t="shared" si="46"/>
        <v>7660596.1399999997</v>
      </c>
      <c r="G155" s="237">
        <v>3747560.85</v>
      </c>
      <c r="H155" s="237">
        <v>3247819.19</v>
      </c>
      <c r="I155" s="237">
        <v>7391.29</v>
      </c>
      <c r="J155" s="194">
        <f t="shared" si="47"/>
        <v>7660596.1399999997</v>
      </c>
      <c r="K155" s="212"/>
      <c r="L155" s="203">
        <v>7660596.0199999996</v>
      </c>
      <c r="M155" s="203">
        <v>0.12</v>
      </c>
      <c r="N155" s="191"/>
      <c r="O155" s="190"/>
    </row>
    <row r="156" spans="2:15" s="173" customFormat="1" ht="15.75" customHeight="1" outlineLevel="2" x14ac:dyDescent="0.3">
      <c r="B156" s="176" t="s">
        <v>1132</v>
      </c>
      <c r="C156" s="174" t="s">
        <v>677</v>
      </c>
      <c r="D156" s="213" t="s">
        <v>53</v>
      </c>
      <c r="E156" s="193">
        <v>1</v>
      </c>
      <c r="F156" s="193">
        <f t="shared" si="46"/>
        <v>12727662.09</v>
      </c>
      <c r="G156" s="237">
        <v>3871695.09</v>
      </c>
      <c r="H156" s="237">
        <v>2833909.5</v>
      </c>
      <c r="I156" s="237">
        <v>66911.75</v>
      </c>
      <c r="J156" s="194">
        <f t="shared" si="47"/>
        <v>12727662.09</v>
      </c>
      <c r="K156" s="212"/>
      <c r="L156" s="203">
        <v>12727662.279999999</v>
      </c>
      <c r="M156" s="203">
        <v>-0.19</v>
      </c>
      <c r="N156" s="191"/>
      <c r="O156" s="190"/>
    </row>
    <row r="157" spans="2:15" s="173" customFormat="1" ht="31.5" customHeight="1" outlineLevel="2" x14ac:dyDescent="0.3">
      <c r="B157" s="176" t="s">
        <v>1133</v>
      </c>
      <c r="C157" s="174" t="s">
        <v>679</v>
      </c>
      <c r="D157" s="213" t="s">
        <v>53</v>
      </c>
      <c r="E157" s="193">
        <v>1</v>
      </c>
      <c r="F157" s="193">
        <f t="shared" si="46"/>
        <v>15943413.390000001</v>
      </c>
      <c r="G157" s="237">
        <v>5530743.2400000002</v>
      </c>
      <c r="H157" s="237">
        <v>4217131.3499999996</v>
      </c>
      <c r="I157" s="237">
        <v>68839.320000000007</v>
      </c>
      <c r="J157" s="194">
        <f t="shared" si="47"/>
        <v>15943413.390000001</v>
      </c>
      <c r="K157" s="212"/>
      <c r="L157" s="203">
        <v>15943413.24</v>
      </c>
      <c r="M157" s="203">
        <v>0.15</v>
      </c>
      <c r="N157" s="191"/>
      <c r="O157" s="190"/>
    </row>
    <row r="158" spans="2:15" s="173" customFormat="1" ht="31.5" customHeight="1" outlineLevel="2" x14ac:dyDescent="0.3">
      <c r="B158" s="176" t="s">
        <v>1134</v>
      </c>
      <c r="C158" s="174" t="s">
        <v>683</v>
      </c>
      <c r="D158" s="213" t="s">
        <v>53</v>
      </c>
      <c r="E158" s="193">
        <v>1</v>
      </c>
      <c r="F158" s="193">
        <f t="shared" si="46"/>
        <v>21712933.309999999</v>
      </c>
      <c r="G158" s="237">
        <v>2546356.87</v>
      </c>
      <c r="H158" s="237">
        <v>4504145.4400000004</v>
      </c>
      <c r="I158" s="237">
        <v>162915.9</v>
      </c>
      <c r="J158" s="194">
        <f t="shared" si="47"/>
        <v>21712933.309999999</v>
      </c>
      <c r="K158" s="212"/>
      <c r="L158" s="203">
        <v>21712933.199999999</v>
      </c>
      <c r="M158" s="203">
        <v>0.11</v>
      </c>
      <c r="N158" s="191"/>
      <c r="O158" s="190"/>
    </row>
    <row r="159" spans="2:15" s="15" customFormat="1" ht="20.25" customHeight="1" outlineLevel="1" x14ac:dyDescent="0.35">
      <c r="B159" s="34" t="s">
        <v>58</v>
      </c>
      <c r="C159" s="4" t="s">
        <v>912</v>
      </c>
      <c r="D159" s="35"/>
      <c r="E159" s="36"/>
      <c r="F159" s="36"/>
      <c r="G159" s="36"/>
      <c r="H159" s="36"/>
      <c r="I159" s="36"/>
      <c r="J159" s="111">
        <f>SUBTOTAL(9,J160:J300)</f>
        <v>893674349.14999998</v>
      </c>
      <c r="K159" s="37"/>
      <c r="L159" s="203">
        <v>0</v>
      </c>
      <c r="M159" s="203"/>
      <c r="N159" s="191"/>
      <c r="O159" s="190"/>
    </row>
    <row r="160" spans="2:15" s="173" customFormat="1" ht="15.75" customHeight="1" outlineLevel="1" x14ac:dyDescent="0.3">
      <c r="B160" s="172" t="s">
        <v>12</v>
      </c>
      <c r="C160" s="171" t="s">
        <v>130</v>
      </c>
      <c r="D160" s="168"/>
      <c r="E160" s="169"/>
      <c r="F160" s="169"/>
      <c r="G160" s="169"/>
      <c r="H160" s="169"/>
      <c r="I160" s="169"/>
      <c r="J160" s="112">
        <f>SUBTOTAL(9,J161:J164)</f>
        <v>183379040.15000001</v>
      </c>
      <c r="K160" s="16"/>
      <c r="L160" s="203">
        <v>0</v>
      </c>
      <c r="M160" s="203"/>
      <c r="N160" s="191"/>
      <c r="O160" s="190"/>
    </row>
    <row r="161" spans="2:15" s="173" customFormat="1" ht="31.5" customHeight="1" outlineLevel="2" x14ac:dyDescent="0.3">
      <c r="B161" s="176" t="s">
        <v>1135</v>
      </c>
      <c r="C161" s="174" t="s">
        <v>131</v>
      </c>
      <c r="D161" s="213" t="s">
        <v>8</v>
      </c>
      <c r="E161" s="193">
        <v>479.84</v>
      </c>
      <c r="F161" s="193">
        <f t="shared" ref="F161:F164" si="48">G161+H161+I161*90</f>
        <v>34918.78</v>
      </c>
      <c r="G161" s="237">
        <v>16063.47</v>
      </c>
      <c r="H161" s="237">
        <v>18855.310000000001</v>
      </c>
      <c r="I161" s="237">
        <v>0</v>
      </c>
      <c r="J161" s="177">
        <f t="shared" ref="J161:J164" si="49">E161*F161</f>
        <v>16755427.4</v>
      </c>
      <c r="K161" s="212"/>
      <c r="L161" s="203">
        <v>16755429.539999999</v>
      </c>
      <c r="M161" s="203">
        <v>-2.14</v>
      </c>
      <c r="N161" s="191"/>
      <c r="O161" s="190"/>
    </row>
    <row r="162" spans="2:15" s="173" customFormat="1" ht="31.5" customHeight="1" outlineLevel="2" x14ac:dyDescent="0.3">
      <c r="B162" s="176" t="s">
        <v>1136</v>
      </c>
      <c r="C162" s="174" t="s">
        <v>150</v>
      </c>
      <c r="D162" s="213" t="s">
        <v>8</v>
      </c>
      <c r="E162" s="193">
        <v>1645.7</v>
      </c>
      <c r="F162" s="193">
        <f t="shared" si="48"/>
        <v>34120.85</v>
      </c>
      <c r="G162" s="237">
        <v>16063.47</v>
      </c>
      <c r="H162" s="237">
        <v>18057.38</v>
      </c>
      <c r="I162" s="237">
        <v>0</v>
      </c>
      <c r="J162" s="177">
        <f t="shared" si="49"/>
        <v>56152682.850000001</v>
      </c>
      <c r="K162" s="212"/>
      <c r="L162" s="203">
        <v>56152697.450000003</v>
      </c>
      <c r="M162" s="203">
        <v>-14.6</v>
      </c>
      <c r="N162" s="191"/>
      <c r="O162" s="190"/>
    </row>
    <row r="163" spans="2:15" s="173" customFormat="1" ht="31.5" customHeight="1" outlineLevel="2" x14ac:dyDescent="0.3">
      <c r="B163" s="176" t="s">
        <v>1137</v>
      </c>
      <c r="C163" s="174" t="s">
        <v>132</v>
      </c>
      <c r="D163" s="213" t="s">
        <v>8</v>
      </c>
      <c r="E163" s="193">
        <v>3613.45</v>
      </c>
      <c r="F163" s="193">
        <f t="shared" si="48"/>
        <v>30105.64</v>
      </c>
      <c r="G163" s="237">
        <v>14858.04</v>
      </c>
      <c r="H163" s="237">
        <v>15247.6</v>
      </c>
      <c r="I163" s="237">
        <v>0</v>
      </c>
      <c r="J163" s="177">
        <f t="shared" si="49"/>
        <v>108785224.86</v>
      </c>
      <c r="K163" s="212"/>
      <c r="L163" s="203">
        <v>108785205.26000001</v>
      </c>
      <c r="M163" s="203">
        <v>19.600000000000001</v>
      </c>
      <c r="N163" s="191"/>
      <c r="O163" s="190"/>
    </row>
    <row r="164" spans="2:15" s="173" customFormat="1" ht="31.5" customHeight="1" outlineLevel="2" x14ac:dyDescent="0.3">
      <c r="B164" s="176" t="s">
        <v>1138</v>
      </c>
      <c r="C164" s="174" t="s">
        <v>707</v>
      </c>
      <c r="D164" s="213" t="s">
        <v>8</v>
      </c>
      <c r="E164" s="193">
        <v>54</v>
      </c>
      <c r="F164" s="193">
        <f t="shared" si="48"/>
        <v>31216.76</v>
      </c>
      <c r="G164" s="237">
        <v>15969.16</v>
      </c>
      <c r="H164" s="237">
        <v>15247.6</v>
      </c>
      <c r="I164" s="237">
        <v>0</v>
      </c>
      <c r="J164" s="177">
        <f t="shared" si="49"/>
        <v>1685705.04</v>
      </c>
      <c r="K164" s="212"/>
      <c r="L164" s="203">
        <v>1685704.77</v>
      </c>
      <c r="M164" s="203">
        <v>0.27</v>
      </c>
      <c r="N164" s="191"/>
      <c r="O164" s="190"/>
    </row>
    <row r="165" spans="2:15" s="173" customFormat="1" ht="15.75" customHeight="1" outlineLevel="1" x14ac:dyDescent="0.3">
      <c r="B165" s="172" t="s">
        <v>13</v>
      </c>
      <c r="C165" s="171" t="s">
        <v>249</v>
      </c>
      <c r="D165" s="168"/>
      <c r="E165" s="169"/>
      <c r="F165" s="169"/>
      <c r="G165" s="169"/>
      <c r="H165" s="169"/>
      <c r="I165" s="169"/>
      <c r="J165" s="112">
        <f>SUBTOTAL(9,J166:J174)</f>
        <v>25541413.719999999</v>
      </c>
      <c r="K165" s="16"/>
      <c r="L165" s="203">
        <v>0</v>
      </c>
      <c r="M165" s="203"/>
      <c r="N165" s="191"/>
      <c r="O165" s="190"/>
    </row>
    <row r="166" spans="2:15" s="173" customFormat="1" ht="31.5" customHeight="1" outlineLevel="2" x14ac:dyDescent="0.3">
      <c r="B166" s="176" t="s">
        <v>1139</v>
      </c>
      <c r="C166" s="174" t="s">
        <v>136</v>
      </c>
      <c r="D166" s="213" t="s">
        <v>11</v>
      </c>
      <c r="E166" s="213">
        <f>1061.72+470.86</f>
        <v>1532.58</v>
      </c>
      <c r="F166" s="193">
        <f t="shared" ref="F166:F174" si="50">G166+H166+I166*90</f>
        <v>3365.68</v>
      </c>
      <c r="G166" s="237">
        <v>839.13</v>
      </c>
      <c r="H166" s="237">
        <v>2526.5500000000002</v>
      </c>
      <c r="I166" s="237">
        <v>0</v>
      </c>
      <c r="J166" s="194">
        <f t="shared" ref="J166:J174" si="51">E166*F166</f>
        <v>5158173.8499999996</v>
      </c>
      <c r="K166" s="212"/>
      <c r="L166" s="203">
        <v>5158184.4000000004</v>
      </c>
      <c r="M166" s="203">
        <v>-10.55</v>
      </c>
      <c r="N166" s="191"/>
      <c r="O166" s="190"/>
    </row>
    <row r="167" spans="2:15" s="173" customFormat="1" ht="31.5" customHeight="1" outlineLevel="2" x14ac:dyDescent="0.3">
      <c r="B167" s="176" t="s">
        <v>1140</v>
      </c>
      <c r="C167" s="174" t="s">
        <v>137</v>
      </c>
      <c r="D167" s="213" t="s">
        <v>11</v>
      </c>
      <c r="E167" s="213">
        <f>2640.32+234.24-26.51</f>
        <v>2848.05</v>
      </c>
      <c r="F167" s="193">
        <f t="shared" si="50"/>
        <v>2944.59</v>
      </c>
      <c r="G167" s="237">
        <v>839.13</v>
      </c>
      <c r="H167" s="237">
        <v>2105.46</v>
      </c>
      <c r="I167" s="237">
        <v>0</v>
      </c>
      <c r="J167" s="194">
        <f t="shared" si="51"/>
        <v>8386339.5499999998</v>
      </c>
      <c r="K167" s="212"/>
      <c r="L167" s="203">
        <v>8386352.6500000004</v>
      </c>
      <c r="M167" s="203">
        <v>-13.1</v>
      </c>
      <c r="N167" s="191"/>
      <c r="O167" s="190"/>
    </row>
    <row r="168" spans="2:15" s="173" customFormat="1" ht="47.25" customHeight="1" outlineLevel="2" x14ac:dyDescent="0.3">
      <c r="B168" s="176" t="s">
        <v>1141</v>
      </c>
      <c r="C168" s="174" t="s">
        <v>857</v>
      </c>
      <c r="D168" s="213" t="s">
        <v>11</v>
      </c>
      <c r="E168" s="213">
        <v>26.51</v>
      </c>
      <c r="F168" s="193">
        <f t="shared" si="50"/>
        <v>3173.45</v>
      </c>
      <c r="G168" s="237">
        <v>1067.99</v>
      </c>
      <c r="H168" s="237">
        <v>2105.46</v>
      </c>
      <c r="I168" s="237">
        <v>0</v>
      </c>
      <c r="J168" s="194">
        <f t="shared" si="51"/>
        <v>84128.16</v>
      </c>
      <c r="K168" s="212"/>
      <c r="L168" s="203">
        <v>84128.14</v>
      </c>
      <c r="M168" s="203">
        <v>0.02</v>
      </c>
      <c r="N168" s="191"/>
      <c r="O168" s="190"/>
    </row>
    <row r="169" spans="2:15" s="173" customFormat="1" ht="31.5" customHeight="1" outlineLevel="2" x14ac:dyDescent="0.3">
      <c r="B169" s="176" t="s">
        <v>1142</v>
      </c>
      <c r="C169" s="174" t="s">
        <v>139</v>
      </c>
      <c r="D169" s="213" t="s">
        <v>11</v>
      </c>
      <c r="E169" s="213">
        <f>290.82+480.73</f>
        <v>771.55</v>
      </c>
      <c r="F169" s="193">
        <f t="shared" si="50"/>
        <v>2370.9299999999998</v>
      </c>
      <c r="G169" s="237">
        <v>686.56</v>
      </c>
      <c r="H169" s="237">
        <v>1684.37</v>
      </c>
      <c r="I169" s="237">
        <v>0</v>
      </c>
      <c r="J169" s="194">
        <f t="shared" si="51"/>
        <v>1829291.04</v>
      </c>
      <c r="K169" s="212"/>
      <c r="L169" s="203">
        <v>1829293.08</v>
      </c>
      <c r="M169" s="203">
        <v>-2.04</v>
      </c>
      <c r="N169" s="191"/>
      <c r="O169" s="190"/>
    </row>
    <row r="170" spans="2:15" s="173" customFormat="1" ht="31.5" customHeight="1" outlineLevel="2" x14ac:dyDescent="0.3">
      <c r="B170" s="176" t="s">
        <v>1143</v>
      </c>
      <c r="C170" s="174" t="s">
        <v>138</v>
      </c>
      <c r="D170" s="213" t="s">
        <v>11</v>
      </c>
      <c r="E170" s="213">
        <f>5332.37-321.91</f>
        <v>5010.46</v>
      </c>
      <c r="F170" s="193">
        <f t="shared" si="50"/>
        <v>1452.46</v>
      </c>
      <c r="G170" s="237">
        <v>610.28</v>
      </c>
      <c r="H170" s="237">
        <v>842.18</v>
      </c>
      <c r="I170" s="237">
        <v>0</v>
      </c>
      <c r="J170" s="194">
        <f t="shared" si="51"/>
        <v>7277492.7300000004</v>
      </c>
      <c r="K170" s="212"/>
      <c r="L170" s="203">
        <v>7277508.9800000004</v>
      </c>
      <c r="M170" s="203">
        <v>-16.25</v>
      </c>
      <c r="N170" s="191"/>
      <c r="O170" s="190"/>
    </row>
    <row r="171" spans="2:15" s="173" customFormat="1" ht="47.25" customHeight="1" outlineLevel="2" x14ac:dyDescent="0.3">
      <c r="B171" s="176" t="s">
        <v>1144</v>
      </c>
      <c r="C171" s="174" t="s">
        <v>858</v>
      </c>
      <c r="D171" s="213" t="s">
        <v>11</v>
      </c>
      <c r="E171" s="213">
        <v>321.91000000000003</v>
      </c>
      <c r="F171" s="193">
        <f t="shared" si="50"/>
        <v>1681.31</v>
      </c>
      <c r="G171" s="237">
        <v>839.13</v>
      </c>
      <c r="H171" s="237">
        <v>842.18</v>
      </c>
      <c r="I171" s="237">
        <v>0</v>
      </c>
      <c r="J171" s="194">
        <f t="shared" si="51"/>
        <v>541230.5</v>
      </c>
      <c r="K171" s="212"/>
      <c r="L171" s="203">
        <v>541233</v>
      </c>
      <c r="M171" s="203">
        <v>-2.5</v>
      </c>
      <c r="N171" s="191"/>
      <c r="O171" s="190"/>
    </row>
    <row r="172" spans="2:15" s="173" customFormat="1" ht="31.5" customHeight="1" outlineLevel="2" x14ac:dyDescent="0.3">
      <c r="B172" s="176" t="s">
        <v>1145</v>
      </c>
      <c r="C172" s="174" t="s">
        <v>859</v>
      </c>
      <c r="D172" s="213" t="s">
        <v>11</v>
      </c>
      <c r="E172" s="213">
        <v>27.01</v>
      </c>
      <c r="F172" s="193">
        <f t="shared" si="50"/>
        <v>4528.57</v>
      </c>
      <c r="G172" s="237">
        <v>2100.88</v>
      </c>
      <c r="H172" s="237">
        <v>2427.69</v>
      </c>
      <c r="I172" s="237">
        <v>0</v>
      </c>
      <c r="J172" s="177">
        <f t="shared" si="51"/>
        <v>122316.68</v>
      </c>
      <c r="K172" s="212"/>
      <c r="L172" s="203">
        <v>122316.75</v>
      </c>
      <c r="M172" s="203">
        <v>-7.0000000000000007E-2</v>
      </c>
      <c r="N172" s="191"/>
      <c r="O172" s="190"/>
    </row>
    <row r="173" spans="2:15" s="173" customFormat="1" ht="31.5" customHeight="1" outlineLevel="2" x14ac:dyDescent="0.3">
      <c r="B173" s="176" t="s">
        <v>1146</v>
      </c>
      <c r="C173" s="174" t="s">
        <v>860</v>
      </c>
      <c r="D173" s="213" t="s">
        <v>11</v>
      </c>
      <c r="E173" s="213">
        <v>1229.1500000000001</v>
      </c>
      <c r="F173" s="193">
        <f t="shared" si="50"/>
        <v>1452.46</v>
      </c>
      <c r="G173" s="237">
        <v>610.28</v>
      </c>
      <c r="H173" s="237">
        <v>842.18</v>
      </c>
      <c r="I173" s="237">
        <v>0</v>
      </c>
      <c r="J173" s="177">
        <f t="shared" si="51"/>
        <v>1785291.21</v>
      </c>
      <c r="K173" s="212"/>
      <c r="L173" s="203">
        <v>1785295.19</v>
      </c>
      <c r="M173" s="203">
        <v>-3.98</v>
      </c>
      <c r="N173" s="191"/>
      <c r="O173" s="190"/>
    </row>
    <row r="174" spans="2:15" s="173" customFormat="1" ht="36" customHeight="1" outlineLevel="2" x14ac:dyDescent="0.3">
      <c r="B174" s="176" t="s">
        <v>1206</v>
      </c>
      <c r="C174" s="219" t="s">
        <v>878</v>
      </c>
      <c r="D174" s="213" t="s">
        <v>11</v>
      </c>
      <c r="E174" s="213">
        <v>150</v>
      </c>
      <c r="F174" s="193">
        <f t="shared" si="50"/>
        <v>2381</v>
      </c>
      <c r="G174" s="237">
        <v>1167.1600000000001</v>
      </c>
      <c r="H174" s="237">
        <v>1213.8399999999999</v>
      </c>
      <c r="I174" s="237">
        <v>0</v>
      </c>
      <c r="J174" s="177">
        <f t="shared" si="51"/>
        <v>357150</v>
      </c>
      <c r="K174" s="212"/>
      <c r="L174" s="203">
        <v>357150.34</v>
      </c>
      <c r="M174" s="203">
        <v>-0.34</v>
      </c>
      <c r="N174" s="191"/>
      <c r="O174" s="190"/>
    </row>
    <row r="175" spans="2:15" ht="15.75" customHeight="1" outlineLevel="1" x14ac:dyDescent="0.3">
      <c r="B175" s="172" t="s">
        <v>927</v>
      </c>
      <c r="C175" s="171" t="s">
        <v>27</v>
      </c>
      <c r="D175" s="168"/>
      <c r="E175" s="169"/>
      <c r="F175" s="169"/>
      <c r="G175" s="169"/>
      <c r="H175" s="169"/>
      <c r="I175" s="169"/>
      <c r="J175" s="112">
        <f>SUBTOTAL(9,J176:J177)</f>
        <v>70112893.150000006</v>
      </c>
      <c r="K175" s="13" t="s">
        <v>876</v>
      </c>
      <c r="L175" s="203">
        <v>0</v>
      </c>
      <c r="M175" s="203"/>
      <c r="N175" s="191"/>
      <c r="O175" s="190"/>
    </row>
    <row r="176" spans="2:15" ht="76.5" customHeight="1" outlineLevel="2" x14ac:dyDescent="0.3">
      <c r="B176" s="123" t="s">
        <v>1147</v>
      </c>
      <c r="C176" s="174" t="s">
        <v>751</v>
      </c>
      <c r="D176" s="213" t="s">
        <v>11</v>
      </c>
      <c r="E176" s="193">
        <v>1296.06</v>
      </c>
      <c r="F176" s="193">
        <f t="shared" ref="F176:F177" si="52">G176+H176+I176*90</f>
        <v>53701.51</v>
      </c>
      <c r="G176" s="237">
        <v>13563.65</v>
      </c>
      <c r="H176" s="237">
        <v>40137.86</v>
      </c>
      <c r="I176" s="237">
        <v>0</v>
      </c>
      <c r="J176" s="113">
        <f t="shared" ref="J176:J177" si="53">E176*F176</f>
        <v>69600379.049999997</v>
      </c>
      <c r="K176" s="195" t="s">
        <v>3082</v>
      </c>
      <c r="L176" s="203">
        <v>69600383.180000007</v>
      </c>
      <c r="M176" s="203">
        <v>-4.13</v>
      </c>
      <c r="N176" s="191"/>
      <c r="O176" s="190"/>
    </row>
    <row r="177" spans="2:15" ht="57.75" customHeight="1" outlineLevel="2" x14ac:dyDescent="0.3">
      <c r="B177" s="176" t="s">
        <v>1148</v>
      </c>
      <c r="C177" s="174" t="s">
        <v>864</v>
      </c>
      <c r="D177" s="213" t="s">
        <v>11</v>
      </c>
      <c r="E177" s="193">
        <v>1016.53</v>
      </c>
      <c r="F177" s="193">
        <f t="shared" si="52"/>
        <v>504.18</v>
      </c>
      <c r="G177" s="237">
        <v>234.5</v>
      </c>
      <c r="H177" s="237">
        <v>269.68</v>
      </c>
      <c r="I177" s="237">
        <v>0</v>
      </c>
      <c r="J177" s="194">
        <f t="shared" si="53"/>
        <v>512514.1</v>
      </c>
      <c r="K177" s="195"/>
      <c r="L177" s="203">
        <v>512509.01</v>
      </c>
      <c r="M177" s="203">
        <v>5.09</v>
      </c>
      <c r="N177" s="191"/>
      <c r="O177" s="190"/>
    </row>
    <row r="178" spans="2:15" ht="15.75" customHeight="1" outlineLevel="1" x14ac:dyDescent="0.3">
      <c r="B178" s="172" t="s">
        <v>820</v>
      </c>
      <c r="C178" s="171" t="s">
        <v>56</v>
      </c>
      <c r="D178" s="168"/>
      <c r="E178" s="169"/>
      <c r="F178" s="169"/>
      <c r="G178" s="169"/>
      <c r="H178" s="169"/>
      <c r="I178" s="169"/>
      <c r="J178" s="112">
        <f>SUBTOTAL(9,J179:J212)</f>
        <v>7982042.5800000001</v>
      </c>
      <c r="K178" s="16"/>
      <c r="L178" s="203">
        <v>0</v>
      </c>
      <c r="M178" s="203"/>
      <c r="N178" s="191"/>
      <c r="O178" s="190"/>
    </row>
    <row r="179" spans="2:15" s="173" customFormat="1" ht="78.75" customHeight="1" outlineLevel="2" x14ac:dyDescent="0.3">
      <c r="B179" s="176" t="s">
        <v>1149</v>
      </c>
      <c r="C179" s="132" t="s">
        <v>706</v>
      </c>
      <c r="D179" s="213" t="s">
        <v>11</v>
      </c>
      <c r="E179" s="71">
        <v>714.9</v>
      </c>
      <c r="F179" s="193"/>
      <c r="G179" s="237"/>
      <c r="H179" s="237"/>
      <c r="I179" s="237"/>
      <c r="J179" s="194"/>
      <c r="K179" s="212"/>
      <c r="L179" s="203">
        <v>0</v>
      </c>
      <c r="M179" s="203">
        <v>0</v>
      </c>
      <c r="N179" s="191"/>
      <c r="O179" s="190"/>
    </row>
    <row r="180" spans="2:15" s="173" customFormat="1" ht="31.5" customHeight="1" outlineLevel="2" x14ac:dyDescent="0.3">
      <c r="B180" s="207" t="s">
        <v>1150</v>
      </c>
      <c r="C180" s="20" t="s">
        <v>70</v>
      </c>
      <c r="D180" s="213" t="s">
        <v>68</v>
      </c>
      <c r="E180" s="193"/>
      <c r="F180" s="193"/>
      <c r="G180" s="237">
        <v>0</v>
      </c>
      <c r="H180" s="237">
        <v>0</v>
      </c>
      <c r="I180" s="237">
        <v>0</v>
      </c>
      <c r="J180" s="194"/>
      <c r="K180" s="212"/>
      <c r="L180" s="203">
        <v>0</v>
      </c>
      <c r="M180" s="203">
        <v>0</v>
      </c>
      <c r="N180" s="191"/>
      <c r="O180" s="190"/>
    </row>
    <row r="181" spans="2:15" s="173" customFormat="1" ht="15.75" customHeight="1" outlineLevel="2" x14ac:dyDescent="0.3">
      <c r="B181" s="207" t="s">
        <v>1151</v>
      </c>
      <c r="C181" s="20" t="s">
        <v>64</v>
      </c>
      <c r="D181" s="213" t="s">
        <v>11</v>
      </c>
      <c r="E181" s="71">
        <f>E179</f>
        <v>714.9</v>
      </c>
      <c r="F181" s="106">
        <f t="shared" ref="F181:F188" si="54">G181+H181+I181*90</f>
        <v>510</v>
      </c>
      <c r="G181" s="237">
        <v>150</v>
      </c>
      <c r="H181" s="237">
        <v>360</v>
      </c>
      <c r="I181" s="237">
        <v>0</v>
      </c>
      <c r="J181" s="114">
        <f t="shared" ref="J181:J188" si="55">E181*F181</f>
        <v>364599</v>
      </c>
      <c r="K181" s="212"/>
      <c r="L181" s="203">
        <v>364599</v>
      </c>
      <c r="M181" s="203">
        <v>0</v>
      </c>
      <c r="N181" s="191"/>
      <c r="O181" s="190"/>
    </row>
    <row r="182" spans="2:15" s="173" customFormat="1" ht="15.75" customHeight="1" outlineLevel="2" x14ac:dyDescent="0.3">
      <c r="B182" s="207" t="s">
        <v>1152</v>
      </c>
      <c r="C182" s="20" t="s">
        <v>71</v>
      </c>
      <c r="D182" s="213" t="s">
        <v>11</v>
      </c>
      <c r="E182" s="71">
        <f>E179</f>
        <v>714.9</v>
      </c>
      <c r="F182" s="106">
        <f t="shared" si="54"/>
        <v>480</v>
      </c>
      <c r="G182" s="237">
        <v>150</v>
      </c>
      <c r="H182" s="237">
        <v>330</v>
      </c>
      <c r="I182" s="237">
        <v>0</v>
      </c>
      <c r="J182" s="114">
        <f t="shared" si="55"/>
        <v>343152</v>
      </c>
      <c r="K182" s="212"/>
      <c r="L182" s="203">
        <v>343152</v>
      </c>
      <c r="M182" s="203">
        <v>0</v>
      </c>
      <c r="N182" s="191"/>
      <c r="O182" s="190"/>
    </row>
    <row r="183" spans="2:15" s="173" customFormat="1" ht="39.75" customHeight="1" outlineLevel="2" x14ac:dyDescent="0.3">
      <c r="B183" s="207" t="s">
        <v>1153</v>
      </c>
      <c r="C183" s="20" t="s">
        <v>65</v>
      </c>
      <c r="D183" s="213" t="s">
        <v>8</v>
      </c>
      <c r="E183" s="193">
        <f>E179*0.05</f>
        <v>35.75</v>
      </c>
      <c r="F183" s="106">
        <f t="shared" si="54"/>
        <v>9276</v>
      </c>
      <c r="G183" s="237">
        <v>3600</v>
      </c>
      <c r="H183" s="237">
        <v>5676</v>
      </c>
      <c r="I183" s="237">
        <v>0</v>
      </c>
      <c r="J183" s="114">
        <f t="shared" si="55"/>
        <v>331617</v>
      </c>
      <c r="K183" s="212"/>
      <c r="L183" s="203">
        <v>331570.62</v>
      </c>
      <c r="M183" s="203">
        <v>46.38</v>
      </c>
      <c r="N183" s="191"/>
      <c r="O183" s="190"/>
    </row>
    <row r="184" spans="2:15" s="173" customFormat="1" ht="21.75" customHeight="1" outlineLevel="2" x14ac:dyDescent="0.3">
      <c r="B184" s="207" t="s">
        <v>1154</v>
      </c>
      <c r="C184" s="20" t="s">
        <v>66</v>
      </c>
      <c r="D184" s="29" t="s">
        <v>8</v>
      </c>
      <c r="E184" s="193">
        <f>E179*0.25</f>
        <v>178.73</v>
      </c>
      <c r="F184" s="106">
        <f t="shared" si="54"/>
        <v>7356</v>
      </c>
      <c r="G184" s="237">
        <v>3000</v>
      </c>
      <c r="H184" s="237">
        <v>4356</v>
      </c>
      <c r="I184" s="237">
        <v>0</v>
      </c>
      <c r="J184" s="114">
        <f t="shared" si="55"/>
        <v>1314737.8799999999</v>
      </c>
      <c r="K184" s="212"/>
      <c r="L184" s="203">
        <v>1314701.1000000001</v>
      </c>
      <c r="M184" s="203">
        <v>36.78</v>
      </c>
      <c r="N184" s="191"/>
      <c r="O184" s="190"/>
    </row>
    <row r="185" spans="2:15" s="173" customFormat="1" ht="15.75" customHeight="1" outlineLevel="2" x14ac:dyDescent="0.3">
      <c r="B185" s="207" t="s">
        <v>1155</v>
      </c>
      <c r="C185" s="20" t="s">
        <v>74</v>
      </c>
      <c r="D185" s="213" t="s">
        <v>11</v>
      </c>
      <c r="E185" s="71">
        <f>E179</f>
        <v>714.9</v>
      </c>
      <c r="F185" s="106">
        <f t="shared" si="54"/>
        <v>126</v>
      </c>
      <c r="G185" s="237">
        <v>60</v>
      </c>
      <c r="H185" s="237">
        <v>66</v>
      </c>
      <c r="I185" s="237">
        <v>0</v>
      </c>
      <c r="J185" s="114">
        <f t="shared" si="55"/>
        <v>90077.4</v>
      </c>
      <c r="K185" s="212"/>
      <c r="L185" s="203">
        <v>90077.4</v>
      </c>
      <c r="M185" s="203">
        <v>0</v>
      </c>
      <c r="N185" s="191"/>
      <c r="O185" s="190"/>
    </row>
    <row r="186" spans="2:15" s="173" customFormat="1" ht="15.75" customHeight="1" outlineLevel="2" x14ac:dyDescent="0.3">
      <c r="B186" s="207" t="s">
        <v>1156</v>
      </c>
      <c r="C186" s="20" t="s">
        <v>73</v>
      </c>
      <c r="D186" s="213" t="s">
        <v>11</v>
      </c>
      <c r="E186" s="193">
        <f>E179</f>
        <v>714.9</v>
      </c>
      <c r="F186" s="106">
        <f t="shared" si="54"/>
        <v>427.2</v>
      </c>
      <c r="G186" s="237">
        <v>180</v>
      </c>
      <c r="H186" s="237">
        <v>247.2</v>
      </c>
      <c r="I186" s="237">
        <v>0</v>
      </c>
      <c r="J186" s="114">
        <f t="shared" si="55"/>
        <v>305405.28000000003</v>
      </c>
      <c r="K186" s="212"/>
      <c r="L186" s="203">
        <v>305405.28000000003</v>
      </c>
      <c r="M186" s="203">
        <v>0</v>
      </c>
      <c r="N186" s="191"/>
      <c r="O186" s="190"/>
    </row>
    <row r="187" spans="2:15" s="173" customFormat="1" ht="15.75" customHeight="1" outlineLevel="2" x14ac:dyDescent="0.3">
      <c r="B187" s="207" t="s">
        <v>1157</v>
      </c>
      <c r="C187" s="20" t="s">
        <v>67</v>
      </c>
      <c r="D187" s="213" t="s">
        <v>8</v>
      </c>
      <c r="E187" s="193">
        <f>E179*0.2</f>
        <v>142.97999999999999</v>
      </c>
      <c r="F187" s="106">
        <f t="shared" si="54"/>
        <v>8856</v>
      </c>
      <c r="G187" s="237">
        <v>1800</v>
      </c>
      <c r="H187" s="237">
        <v>7056</v>
      </c>
      <c r="I187" s="237">
        <v>0</v>
      </c>
      <c r="J187" s="114">
        <f t="shared" si="55"/>
        <v>1266230.8799999999</v>
      </c>
      <c r="K187" s="212"/>
      <c r="L187" s="203">
        <v>1266230.8799999999</v>
      </c>
      <c r="M187" s="203">
        <v>0</v>
      </c>
      <c r="N187" s="191"/>
      <c r="O187" s="190"/>
    </row>
    <row r="188" spans="2:15" s="173" customFormat="1" ht="15.75" customHeight="1" outlineLevel="2" x14ac:dyDescent="0.3">
      <c r="B188" s="207" t="s">
        <v>1158</v>
      </c>
      <c r="C188" s="20" t="s">
        <v>72</v>
      </c>
      <c r="D188" s="213" t="s">
        <v>11</v>
      </c>
      <c r="E188" s="193">
        <f>E179</f>
        <v>714.9</v>
      </c>
      <c r="F188" s="106">
        <f t="shared" si="54"/>
        <v>399</v>
      </c>
      <c r="G188" s="237">
        <v>150</v>
      </c>
      <c r="H188" s="237">
        <v>249</v>
      </c>
      <c r="I188" s="237">
        <v>0</v>
      </c>
      <c r="J188" s="114">
        <f t="shared" si="55"/>
        <v>285245.09999999998</v>
      </c>
      <c r="K188" s="212"/>
      <c r="L188" s="203">
        <v>285245.09999999998</v>
      </c>
      <c r="M188" s="203">
        <v>0</v>
      </c>
      <c r="N188" s="191"/>
      <c r="O188" s="190"/>
    </row>
    <row r="189" spans="2:15" s="173" customFormat="1" ht="15.75" customHeight="1" outlineLevel="2" x14ac:dyDescent="0.3">
      <c r="B189" s="207" t="s">
        <v>1159</v>
      </c>
      <c r="C189" s="20" t="s">
        <v>69</v>
      </c>
      <c r="D189" s="213" t="s">
        <v>68</v>
      </c>
      <c r="E189" s="193"/>
      <c r="F189" s="193"/>
      <c r="G189" s="237">
        <v>0</v>
      </c>
      <c r="H189" s="237">
        <v>0</v>
      </c>
      <c r="I189" s="237">
        <v>0</v>
      </c>
      <c r="J189" s="194"/>
      <c r="K189" s="212"/>
      <c r="L189" s="203">
        <v>0</v>
      </c>
      <c r="M189" s="203">
        <v>0</v>
      </c>
      <c r="N189" s="191"/>
      <c r="O189" s="190"/>
    </row>
    <row r="190" spans="2:15" s="173" customFormat="1" ht="47.25" customHeight="1" outlineLevel="2" collapsed="1" x14ac:dyDescent="0.3">
      <c r="B190" s="176" t="s">
        <v>1160</v>
      </c>
      <c r="C190" s="174" t="s">
        <v>717</v>
      </c>
      <c r="D190" s="213" t="s">
        <v>366</v>
      </c>
      <c r="E190" s="193">
        <v>137.5</v>
      </c>
      <c r="F190" s="106">
        <f>G190+H190+I190*90</f>
        <v>5316.73</v>
      </c>
      <c r="G190" s="237">
        <v>1781.5</v>
      </c>
      <c r="H190" s="237">
        <v>3535.23</v>
      </c>
      <c r="I190" s="237">
        <v>0</v>
      </c>
      <c r="J190" s="114">
        <f>E190*F190</f>
        <v>731050.38</v>
      </c>
      <c r="K190" s="212"/>
      <c r="L190" s="203">
        <v>731049.53</v>
      </c>
      <c r="M190" s="203">
        <v>0.85</v>
      </c>
      <c r="N190" s="191"/>
      <c r="O190" s="190"/>
    </row>
    <row r="191" spans="2:15" s="173" customFormat="1" ht="34.5" customHeight="1" outlineLevel="2" x14ac:dyDescent="0.3">
      <c r="B191" s="176" t="s">
        <v>1161</v>
      </c>
      <c r="C191" s="132" t="s">
        <v>718</v>
      </c>
      <c r="D191" s="213"/>
      <c r="E191" s="193"/>
      <c r="F191" s="193"/>
      <c r="G191" s="237"/>
      <c r="H191" s="237"/>
      <c r="I191" s="237"/>
      <c r="J191" s="194"/>
      <c r="K191" s="128"/>
      <c r="L191" s="203">
        <v>0</v>
      </c>
      <c r="M191" s="203">
        <v>0</v>
      </c>
      <c r="N191" s="191"/>
      <c r="O191" s="190"/>
    </row>
    <row r="192" spans="2:15" s="173" customFormat="1" ht="15.75" customHeight="1" outlineLevel="2" x14ac:dyDescent="0.3">
      <c r="B192" s="207" t="s">
        <v>1162</v>
      </c>
      <c r="C192" s="20" t="s">
        <v>719</v>
      </c>
      <c r="D192" s="213" t="s">
        <v>11</v>
      </c>
      <c r="E192" s="193">
        <v>41.01</v>
      </c>
      <c r="F192" s="193">
        <f t="shared" ref="F192:F200" si="56">G192+H192+I192*90</f>
        <v>413.68</v>
      </c>
      <c r="G192" s="237">
        <v>150</v>
      </c>
      <c r="H192" s="237">
        <v>263.68</v>
      </c>
      <c r="I192" s="237">
        <v>0</v>
      </c>
      <c r="J192" s="194">
        <f t="shared" ref="J192:J200" si="57">E192*F192</f>
        <v>16965.02</v>
      </c>
      <c r="K192" s="128"/>
      <c r="L192" s="203">
        <v>16964.88</v>
      </c>
      <c r="M192" s="203">
        <v>0.14000000000000001</v>
      </c>
      <c r="N192" s="191"/>
      <c r="O192" s="190"/>
    </row>
    <row r="193" spans="2:15" s="173" customFormat="1" ht="15.75" customHeight="1" outlineLevel="2" x14ac:dyDescent="0.3">
      <c r="B193" s="207" t="s">
        <v>1165</v>
      </c>
      <c r="C193" s="20" t="s">
        <v>720</v>
      </c>
      <c r="D193" s="213" t="s">
        <v>11</v>
      </c>
      <c r="E193" s="193">
        <v>41.01</v>
      </c>
      <c r="F193" s="193">
        <f t="shared" si="56"/>
        <v>438.42</v>
      </c>
      <c r="G193" s="237">
        <v>150</v>
      </c>
      <c r="H193" s="237">
        <v>288.42</v>
      </c>
      <c r="I193" s="237">
        <v>0</v>
      </c>
      <c r="J193" s="194">
        <f t="shared" si="57"/>
        <v>17979.599999999999</v>
      </c>
      <c r="K193" s="128"/>
      <c r="L193" s="203">
        <v>17979.599999999999</v>
      </c>
      <c r="M193" s="203">
        <v>0</v>
      </c>
      <c r="N193" s="191"/>
      <c r="O193" s="190"/>
    </row>
    <row r="194" spans="2:15" s="173" customFormat="1" ht="15.75" customHeight="1" outlineLevel="2" x14ac:dyDescent="0.3">
      <c r="B194" s="207" t="s">
        <v>1164</v>
      </c>
      <c r="C194" s="20" t="s">
        <v>721</v>
      </c>
      <c r="D194" s="213" t="s">
        <v>11</v>
      </c>
      <c r="E194" s="193">
        <v>41.01</v>
      </c>
      <c r="F194" s="193">
        <f t="shared" si="56"/>
        <v>126</v>
      </c>
      <c r="G194" s="237">
        <v>60</v>
      </c>
      <c r="H194" s="237">
        <v>66</v>
      </c>
      <c r="I194" s="237">
        <v>0</v>
      </c>
      <c r="J194" s="194">
        <f t="shared" si="57"/>
        <v>5167.26</v>
      </c>
      <c r="K194" s="128"/>
      <c r="L194" s="203">
        <v>5167.26</v>
      </c>
      <c r="M194" s="203">
        <v>0</v>
      </c>
      <c r="N194" s="191"/>
      <c r="O194" s="190"/>
    </row>
    <row r="195" spans="2:15" s="173" customFormat="1" ht="15.75" customHeight="1" outlineLevel="2" x14ac:dyDescent="0.3">
      <c r="B195" s="207" t="s">
        <v>1166</v>
      </c>
      <c r="C195" s="20" t="s">
        <v>722</v>
      </c>
      <c r="D195" s="213" t="s">
        <v>11</v>
      </c>
      <c r="E195" s="193">
        <v>41.01</v>
      </c>
      <c r="F195" s="193">
        <f t="shared" si="56"/>
        <v>944.4</v>
      </c>
      <c r="G195" s="237">
        <v>390</v>
      </c>
      <c r="H195" s="237">
        <v>554.4</v>
      </c>
      <c r="I195" s="237">
        <v>0</v>
      </c>
      <c r="J195" s="194">
        <f t="shared" si="57"/>
        <v>38729.839999999997</v>
      </c>
      <c r="K195" s="128"/>
      <c r="L195" s="203">
        <v>38729.839999999997</v>
      </c>
      <c r="M195" s="203">
        <v>0</v>
      </c>
      <c r="N195" s="191"/>
      <c r="O195" s="190"/>
    </row>
    <row r="196" spans="2:15" s="173" customFormat="1" ht="15.75" customHeight="1" outlineLevel="2" x14ac:dyDescent="0.3">
      <c r="B196" s="207" t="s">
        <v>1167</v>
      </c>
      <c r="C196" s="20" t="s">
        <v>723</v>
      </c>
      <c r="D196" s="213" t="s">
        <v>8</v>
      </c>
      <c r="E196" s="193">
        <v>4.0999999999999996</v>
      </c>
      <c r="F196" s="193">
        <f t="shared" si="56"/>
        <v>9336</v>
      </c>
      <c r="G196" s="237">
        <v>2280</v>
      </c>
      <c r="H196" s="237">
        <v>7056</v>
      </c>
      <c r="I196" s="237">
        <v>0</v>
      </c>
      <c r="J196" s="194">
        <f t="shared" si="57"/>
        <v>38277.599999999999</v>
      </c>
      <c r="K196" s="128"/>
      <c r="L196" s="203">
        <v>38277.599999999999</v>
      </c>
      <c r="M196" s="203">
        <v>0</v>
      </c>
      <c r="N196" s="191"/>
      <c r="O196" s="190"/>
    </row>
    <row r="197" spans="2:15" s="173" customFormat="1" ht="15.75" customHeight="1" outlineLevel="2" x14ac:dyDescent="0.3">
      <c r="B197" s="207" t="s">
        <v>1163</v>
      </c>
      <c r="C197" s="20" t="s">
        <v>724</v>
      </c>
      <c r="D197" s="213" t="s">
        <v>11</v>
      </c>
      <c r="E197" s="193">
        <v>41.01</v>
      </c>
      <c r="F197" s="193">
        <f t="shared" si="56"/>
        <v>252</v>
      </c>
      <c r="G197" s="237">
        <v>120</v>
      </c>
      <c r="H197" s="237">
        <v>132</v>
      </c>
      <c r="I197" s="237">
        <v>0</v>
      </c>
      <c r="J197" s="194">
        <f t="shared" si="57"/>
        <v>10334.52</v>
      </c>
      <c r="K197" s="128"/>
      <c r="L197" s="203">
        <v>10334.52</v>
      </c>
      <c r="M197" s="203">
        <v>0</v>
      </c>
      <c r="N197" s="191"/>
      <c r="O197" s="190"/>
    </row>
    <row r="198" spans="2:15" s="173" customFormat="1" ht="15.75" customHeight="1" outlineLevel="2" x14ac:dyDescent="0.3">
      <c r="B198" s="207" t="s">
        <v>1168</v>
      </c>
      <c r="C198" s="20" t="s">
        <v>725</v>
      </c>
      <c r="D198" s="213" t="s">
        <v>11</v>
      </c>
      <c r="E198" s="193">
        <v>41.01</v>
      </c>
      <c r="F198" s="193">
        <f t="shared" si="56"/>
        <v>840</v>
      </c>
      <c r="G198" s="237">
        <v>120</v>
      </c>
      <c r="H198" s="237">
        <v>720</v>
      </c>
      <c r="I198" s="237">
        <v>0</v>
      </c>
      <c r="J198" s="194">
        <f t="shared" si="57"/>
        <v>34448.400000000001</v>
      </c>
      <c r="K198" s="128"/>
      <c r="L198" s="203">
        <v>34448.400000000001</v>
      </c>
      <c r="M198" s="203">
        <v>0</v>
      </c>
      <c r="N198" s="191"/>
      <c r="O198" s="190"/>
    </row>
    <row r="199" spans="2:15" s="173" customFormat="1" ht="21" customHeight="1" outlineLevel="2" x14ac:dyDescent="0.3">
      <c r="B199" s="207" t="s">
        <v>1169</v>
      </c>
      <c r="C199" s="20" t="s">
        <v>726</v>
      </c>
      <c r="D199" s="213" t="s">
        <v>155</v>
      </c>
      <c r="E199" s="193">
        <v>37.6</v>
      </c>
      <c r="F199" s="193">
        <f t="shared" si="56"/>
        <v>360</v>
      </c>
      <c r="G199" s="237">
        <v>180</v>
      </c>
      <c r="H199" s="237">
        <v>180</v>
      </c>
      <c r="I199" s="237">
        <v>0</v>
      </c>
      <c r="J199" s="194">
        <f t="shared" si="57"/>
        <v>13536</v>
      </c>
      <c r="K199" s="128"/>
      <c r="L199" s="203">
        <v>13536</v>
      </c>
      <c r="M199" s="203">
        <v>0</v>
      </c>
      <c r="N199" s="191"/>
      <c r="O199" s="190"/>
    </row>
    <row r="200" spans="2:15" s="173" customFormat="1" ht="23.25" customHeight="1" outlineLevel="2" x14ac:dyDescent="0.3">
      <c r="B200" s="207" t="s">
        <v>1170</v>
      </c>
      <c r="C200" s="20" t="s">
        <v>727</v>
      </c>
      <c r="D200" s="213" t="s">
        <v>155</v>
      </c>
      <c r="E200" s="193">
        <v>37.6</v>
      </c>
      <c r="F200" s="193">
        <f t="shared" si="56"/>
        <v>480</v>
      </c>
      <c r="G200" s="237">
        <v>180</v>
      </c>
      <c r="H200" s="237">
        <v>300</v>
      </c>
      <c r="I200" s="237">
        <v>0</v>
      </c>
      <c r="J200" s="194">
        <f t="shared" si="57"/>
        <v>18048</v>
      </c>
      <c r="K200" s="128"/>
      <c r="L200" s="203">
        <v>18048</v>
      </c>
      <c r="M200" s="203">
        <v>0</v>
      </c>
      <c r="N200" s="191"/>
      <c r="O200" s="190"/>
    </row>
    <row r="201" spans="2:15" s="173" customFormat="1" ht="33" customHeight="1" outlineLevel="2" x14ac:dyDescent="0.3">
      <c r="B201" s="176" t="s">
        <v>1171</v>
      </c>
      <c r="C201" s="132" t="s">
        <v>728</v>
      </c>
      <c r="D201" s="213"/>
      <c r="E201" s="193"/>
      <c r="F201" s="193"/>
      <c r="G201" s="237"/>
      <c r="H201" s="237"/>
      <c r="I201" s="237"/>
      <c r="J201" s="194"/>
      <c r="K201" s="128"/>
      <c r="L201" s="203">
        <v>0</v>
      </c>
      <c r="M201" s="203">
        <v>0</v>
      </c>
      <c r="N201" s="191"/>
      <c r="O201" s="190"/>
    </row>
    <row r="202" spans="2:15" s="173" customFormat="1" ht="15.75" customHeight="1" outlineLevel="2" x14ac:dyDescent="0.3">
      <c r="B202" s="207" t="s">
        <v>1174</v>
      </c>
      <c r="C202" s="20" t="s">
        <v>729</v>
      </c>
      <c r="D202" s="213" t="s">
        <v>8</v>
      </c>
      <c r="E202" s="193">
        <v>6.77</v>
      </c>
      <c r="F202" s="193">
        <f t="shared" ref="F202:F204" si="58">G202+H202+I202*90</f>
        <v>9336</v>
      </c>
      <c r="G202" s="237">
        <v>2280</v>
      </c>
      <c r="H202" s="237">
        <v>7056</v>
      </c>
      <c r="I202" s="237">
        <v>0</v>
      </c>
      <c r="J202" s="194">
        <f t="shared" ref="J202:J204" si="59">E202*F202</f>
        <v>63204.72</v>
      </c>
      <c r="K202" s="128"/>
      <c r="L202" s="203">
        <v>63204.72</v>
      </c>
      <c r="M202" s="203">
        <v>0</v>
      </c>
      <c r="N202" s="191"/>
      <c r="O202" s="190"/>
    </row>
    <row r="203" spans="2:15" s="173" customFormat="1" ht="15.75" customHeight="1" outlineLevel="2" x14ac:dyDescent="0.3">
      <c r="B203" s="207" t="s">
        <v>1175</v>
      </c>
      <c r="C203" s="20" t="s">
        <v>730</v>
      </c>
      <c r="D203" s="213" t="s">
        <v>11</v>
      </c>
      <c r="E203" s="193">
        <v>45.12</v>
      </c>
      <c r="F203" s="193">
        <f t="shared" si="58"/>
        <v>2052</v>
      </c>
      <c r="G203" s="237">
        <v>600</v>
      </c>
      <c r="H203" s="237">
        <v>1452</v>
      </c>
      <c r="I203" s="237">
        <v>0</v>
      </c>
      <c r="J203" s="194">
        <f t="shared" si="59"/>
        <v>92586.240000000005</v>
      </c>
      <c r="K203" s="128"/>
      <c r="L203" s="203">
        <v>92586.240000000005</v>
      </c>
      <c r="M203" s="203">
        <v>0</v>
      </c>
      <c r="N203" s="191"/>
      <c r="O203" s="190"/>
    </row>
    <row r="204" spans="2:15" s="173" customFormat="1" ht="15.75" customHeight="1" outlineLevel="2" x14ac:dyDescent="0.3">
      <c r="B204" s="207" t="s">
        <v>1176</v>
      </c>
      <c r="C204" s="20" t="s">
        <v>731</v>
      </c>
      <c r="D204" s="213" t="s">
        <v>11</v>
      </c>
      <c r="E204" s="193">
        <v>45.12</v>
      </c>
      <c r="F204" s="193">
        <f t="shared" si="58"/>
        <v>702</v>
      </c>
      <c r="G204" s="237">
        <v>240</v>
      </c>
      <c r="H204" s="237">
        <v>462</v>
      </c>
      <c r="I204" s="237">
        <v>0</v>
      </c>
      <c r="J204" s="194">
        <f t="shared" si="59"/>
        <v>31674.240000000002</v>
      </c>
      <c r="K204" s="128"/>
      <c r="L204" s="203">
        <v>31674.240000000002</v>
      </c>
      <c r="M204" s="203">
        <v>0</v>
      </c>
      <c r="N204" s="191"/>
      <c r="O204" s="190"/>
    </row>
    <row r="205" spans="2:15" s="173" customFormat="1" ht="21.75" customHeight="1" outlineLevel="2" x14ac:dyDescent="0.3">
      <c r="B205" s="176" t="s">
        <v>1172</v>
      </c>
      <c r="C205" s="132" t="s">
        <v>710</v>
      </c>
      <c r="D205" s="213"/>
      <c r="E205" s="193"/>
      <c r="F205" s="193"/>
      <c r="G205" s="237"/>
      <c r="H205" s="237"/>
      <c r="I205" s="237"/>
      <c r="J205" s="194"/>
      <c r="K205" s="128"/>
      <c r="L205" s="203">
        <v>0</v>
      </c>
      <c r="M205" s="203">
        <v>0</v>
      </c>
      <c r="N205" s="191"/>
      <c r="O205" s="190"/>
    </row>
    <row r="206" spans="2:15" s="173" customFormat="1" ht="31.5" customHeight="1" outlineLevel="2" x14ac:dyDescent="0.3">
      <c r="B206" s="207" t="s">
        <v>1177</v>
      </c>
      <c r="C206" s="20" t="s">
        <v>733</v>
      </c>
      <c r="D206" s="213" t="s">
        <v>11</v>
      </c>
      <c r="E206" s="193">
        <v>39.270000000000003</v>
      </c>
      <c r="F206" s="193">
        <f t="shared" ref="F206:F212" si="60">G206+H206+I206*90</f>
        <v>413.68</v>
      </c>
      <c r="G206" s="237">
        <v>150</v>
      </c>
      <c r="H206" s="237">
        <v>263.68</v>
      </c>
      <c r="I206" s="237">
        <v>0</v>
      </c>
      <c r="J206" s="194">
        <f t="shared" ref="J206:J212" si="61">E206*F206</f>
        <v>16245.21</v>
      </c>
      <c r="K206" s="128"/>
      <c r="L206" s="203">
        <v>16245.08</v>
      </c>
      <c r="M206" s="203">
        <v>0.13</v>
      </c>
      <c r="N206" s="191"/>
      <c r="O206" s="190"/>
    </row>
    <row r="207" spans="2:15" s="173" customFormat="1" ht="15.75" customHeight="1" outlineLevel="2" x14ac:dyDescent="0.3">
      <c r="B207" s="207" t="s">
        <v>1178</v>
      </c>
      <c r="C207" s="20" t="s">
        <v>734</v>
      </c>
      <c r="D207" s="213" t="s">
        <v>11</v>
      </c>
      <c r="E207" s="193">
        <v>39.270000000000003</v>
      </c>
      <c r="F207" s="193">
        <f t="shared" si="60"/>
        <v>438.42</v>
      </c>
      <c r="G207" s="237">
        <v>150</v>
      </c>
      <c r="H207" s="237">
        <v>288.42</v>
      </c>
      <c r="I207" s="237">
        <v>0</v>
      </c>
      <c r="J207" s="194">
        <f t="shared" si="61"/>
        <v>17216.75</v>
      </c>
      <c r="K207" s="128"/>
      <c r="L207" s="203">
        <v>17216.75</v>
      </c>
      <c r="M207" s="203">
        <v>0</v>
      </c>
      <c r="N207" s="191"/>
      <c r="O207" s="190"/>
    </row>
    <row r="208" spans="2:15" s="173" customFormat="1" ht="15.75" customHeight="1" outlineLevel="2" x14ac:dyDescent="0.3">
      <c r="B208" s="207" t="s">
        <v>1179</v>
      </c>
      <c r="C208" s="20" t="s">
        <v>735</v>
      </c>
      <c r="D208" s="213" t="s">
        <v>11</v>
      </c>
      <c r="E208" s="193">
        <v>39.270000000000003</v>
      </c>
      <c r="F208" s="193">
        <f t="shared" si="60"/>
        <v>126</v>
      </c>
      <c r="G208" s="237">
        <v>60</v>
      </c>
      <c r="H208" s="237">
        <v>66</v>
      </c>
      <c r="I208" s="237">
        <v>0</v>
      </c>
      <c r="J208" s="194">
        <f t="shared" si="61"/>
        <v>4948.0200000000004</v>
      </c>
      <c r="K208" s="128"/>
      <c r="L208" s="203">
        <v>4948.0200000000004</v>
      </c>
      <c r="M208" s="203">
        <v>0</v>
      </c>
      <c r="N208" s="191"/>
      <c r="O208" s="190"/>
    </row>
    <row r="209" spans="2:15" s="173" customFormat="1" ht="15.75" customHeight="1" outlineLevel="2" x14ac:dyDescent="0.3">
      <c r="B209" s="207" t="s">
        <v>1180</v>
      </c>
      <c r="C209" s="20" t="s">
        <v>714</v>
      </c>
      <c r="D209" s="213" t="s">
        <v>11</v>
      </c>
      <c r="E209" s="193">
        <v>130.9</v>
      </c>
      <c r="F209" s="193">
        <f t="shared" si="60"/>
        <v>12960</v>
      </c>
      <c r="G209" s="237">
        <v>2400</v>
      </c>
      <c r="H209" s="237">
        <v>10560</v>
      </c>
      <c r="I209" s="237">
        <v>0</v>
      </c>
      <c r="J209" s="194">
        <f t="shared" si="61"/>
        <v>1696464</v>
      </c>
      <c r="K209" s="128"/>
      <c r="L209" s="203">
        <v>1696464</v>
      </c>
      <c r="M209" s="203">
        <v>0</v>
      </c>
      <c r="N209" s="191"/>
      <c r="O209" s="190"/>
    </row>
    <row r="210" spans="2:15" s="173" customFormat="1" ht="15.75" customHeight="1" outlineLevel="2" x14ac:dyDescent="0.3">
      <c r="B210" s="207" t="s">
        <v>1181</v>
      </c>
      <c r="C210" s="20" t="s">
        <v>736</v>
      </c>
      <c r="D210" s="213" t="s">
        <v>8</v>
      </c>
      <c r="E210" s="193">
        <v>13.09</v>
      </c>
      <c r="F210" s="193">
        <f t="shared" si="60"/>
        <v>9336</v>
      </c>
      <c r="G210" s="237">
        <v>2280</v>
      </c>
      <c r="H210" s="237">
        <v>7056</v>
      </c>
      <c r="I210" s="237">
        <v>0</v>
      </c>
      <c r="J210" s="194">
        <f t="shared" si="61"/>
        <v>122208.24</v>
      </c>
      <c r="K210" s="128"/>
      <c r="L210" s="203">
        <v>122208.24</v>
      </c>
      <c r="M210" s="203">
        <v>0</v>
      </c>
      <c r="N210" s="191"/>
      <c r="O210" s="190"/>
    </row>
    <row r="211" spans="2:15" s="173" customFormat="1" ht="15.75" customHeight="1" outlineLevel="2" x14ac:dyDescent="0.3">
      <c r="B211" s="207" t="s">
        <v>1182</v>
      </c>
      <c r="C211" s="20" t="s">
        <v>716</v>
      </c>
      <c r="D211" s="213" t="s">
        <v>155</v>
      </c>
      <c r="E211" s="193">
        <v>130.9</v>
      </c>
      <c r="F211" s="193">
        <f t="shared" si="60"/>
        <v>5340</v>
      </c>
      <c r="G211" s="237">
        <v>720</v>
      </c>
      <c r="H211" s="237">
        <v>4620</v>
      </c>
      <c r="I211" s="237">
        <v>0</v>
      </c>
      <c r="J211" s="194">
        <f t="shared" si="61"/>
        <v>699006</v>
      </c>
      <c r="K211" s="128"/>
      <c r="L211" s="203">
        <v>699006</v>
      </c>
      <c r="M211" s="203">
        <v>0</v>
      </c>
      <c r="N211" s="191"/>
      <c r="O211" s="190"/>
    </row>
    <row r="212" spans="2:15" s="173" customFormat="1" ht="23.25" customHeight="1" outlineLevel="2" x14ac:dyDescent="0.3">
      <c r="B212" s="176" t="s">
        <v>1173</v>
      </c>
      <c r="C212" s="174" t="s">
        <v>738</v>
      </c>
      <c r="D212" s="213" t="s">
        <v>31</v>
      </c>
      <c r="E212" s="193">
        <v>10</v>
      </c>
      <c r="F212" s="106">
        <f t="shared" si="60"/>
        <v>1288.8</v>
      </c>
      <c r="G212" s="237">
        <v>300</v>
      </c>
      <c r="H212" s="237">
        <v>988.8</v>
      </c>
      <c r="I212" s="237">
        <v>0</v>
      </c>
      <c r="J212" s="114">
        <f t="shared" si="61"/>
        <v>12888</v>
      </c>
      <c r="K212" s="128"/>
      <c r="L212" s="203">
        <v>12888</v>
      </c>
      <c r="M212" s="203">
        <v>0</v>
      </c>
      <c r="N212" s="191"/>
      <c r="O212" s="190"/>
    </row>
    <row r="213" spans="2:15" ht="15.75" customHeight="1" outlineLevel="1" x14ac:dyDescent="0.3">
      <c r="B213" s="172" t="s">
        <v>821</v>
      </c>
      <c r="C213" s="171" t="s">
        <v>36</v>
      </c>
      <c r="D213" s="168"/>
      <c r="E213" s="169"/>
      <c r="F213" s="169"/>
      <c r="G213" s="169"/>
      <c r="H213" s="169"/>
      <c r="I213" s="169"/>
      <c r="J213" s="112">
        <f>SUBTOTAL(9,J214:J217)</f>
        <v>14853300.029999999</v>
      </c>
      <c r="K213" s="16"/>
      <c r="L213" s="203">
        <v>0</v>
      </c>
      <c r="M213" s="203"/>
      <c r="N213" s="191"/>
      <c r="O213" s="190"/>
    </row>
    <row r="214" spans="2:15" s="173" customFormat="1" ht="94.5" customHeight="1" outlineLevel="2" x14ac:dyDescent="0.3">
      <c r="B214" s="176" t="s">
        <v>1183</v>
      </c>
      <c r="C214" s="174" t="s">
        <v>134</v>
      </c>
      <c r="D214" s="213" t="s">
        <v>55</v>
      </c>
      <c r="E214" s="193">
        <v>92</v>
      </c>
      <c r="F214" s="106">
        <f t="shared" ref="F214:F217" si="62">G214+H214+I214*90</f>
        <v>65400</v>
      </c>
      <c r="G214" s="237">
        <v>1800</v>
      </c>
      <c r="H214" s="237">
        <v>63600</v>
      </c>
      <c r="I214" s="237">
        <v>0</v>
      </c>
      <c r="J214" s="114">
        <f t="shared" ref="J214:J217" si="63">E214*F214</f>
        <v>6016800</v>
      </c>
      <c r="K214" s="212"/>
      <c r="L214" s="203">
        <v>6016800</v>
      </c>
      <c r="M214" s="203">
        <v>0</v>
      </c>
      <c r="N214" s="191"/>
      <c r="O214" s="190"/>
    </row>
    <row r="215" spans="2:15" s="173" customFormat="1" ht="94.5" customHeight="1" outlineLevel="2" x14ac:dyDescent="0.3">
      <c r="B215" s="176" t="s">
        <v>1184</v>
      </c>
      <c r="C215" s="174" t="s">
        <v>135</v>
      </c>
      <c r="D215" s="213" t="s">
        <v>55</v>
      </c>
      <c r="E215" s="193">
        <v>107</v>
      </c>
      <c r="F215" s="106">
        <f t="shared" si="62"/>
        <v>60967.29</v>
      </c>
      <c r="G215" s="237">
        <v>2827.29</v>
      </c>
      <c r="H215" s="237">
        <v>58140</v>
      </c>
      <c r="I215" s="237">
        <v>0</v>
      </c>
      <c r="J215" s="114">
        <f t="shared" si="63"/>
        <v>6523500.0300000003</v>
      </c>
      <c r="K215" s="212"/>
      <c r="L215" s="203">
        <v>6523500</v>
      </c>
      <c r="M215" s="203">
        <v>0.03</v>
      </c>
      <c r="N215" s="191"/>
      <c r="O215" s="190"/>
    </row>
    <row r="216" spans="2:15" s="173" customFormat="1" ht="62.25" customHeight="1" outlineLevel="2" x14ac:dyDescent="0.3">
      <c r="B216" s="176" t="s">
        <v>1185</v>
      </c>
      <c r="C216" s="2" t="s">
        <v>254</v>
      </c>
      <c r="D216" s="22" t="s">
        <v>55</v>
      </c>
      <c r="E216" s="46">
        <v>1</v>
      </c>
      <c r="F216" s="106">
        <f t="shared" si="62"/>
        <v>20160</v>
      </c>
      <c r="G216" s="237">
        <v>840</v>
      </c>
      <c r="H216" s="237">
        <v>19320</v>
      </c>
      <c r="I216" s="237">
        <v>0</v>
      </c>
      <c r="J216" s="114">
        <f t="shared" si="63"/>
        <v>20160</v>
      </c>
      <c r="K216" s="212"/>
      <c r="L216" s="203">
        <v>20160</v>
      </c>
      <c r="M216" s="203">
        <v>0</v>
      </c>
      <c r="N216" s="191"/>
      <c r="O216" s="190"/>
    </row>
    <row r="217" spans="2:15" s="173" customFormat="1" ht="62.25" customHeight="1" outlineLevel="2" x14ac:dyDescent="0.3">
      <c r="B217" s="176" t="s">
        <v>1186</v>
      </c>
      <c r="C217" s="174" t="s">
        <v>868</v>
      </c>
      <c r="D217" s="213" t="s">
        <v>55</v>
      </c>
      <c r="E217" s="193">
        <v>198</v>
      </c>
      <c r="F217" s="106">
        <f t="shared" si="62"/>
        <v>11580</v>
      </c>
      <c r="G217" s="237">
        <v>1080</v>
      </c>
      <c r="H217" s="237">
        <v>10500</v>
      </c>
      <c r="I217" s="237">
        <v>0</v>
      </c>
      <c r="J217" s="114">
        <f t="shared" si="63"/>
        <v>2292840</v>
      </c>
      <c r="K217" s="212"/>
      <c r="L217" s="203">
        <v>2292840</v>
      </c>
      <c r="M217" s="203">
        <v>0</v>
      </c>
      <c r="N217" s="191"/>
      <c r="O217" s="190"/>
    </row>
    <row r="218" spans="2:15" s="173" customFormat="1" ht="15.75" customHeight="1" outlineLevel="1" x14ac:dyDescent="0.3">
      <c r="B218" s="172" t="s">
        <v>928</v>
      </c>
      <c r="C218" s="171" t="s">
        <v>255</v>
      </c>
      <c r="D218" s="168"/>
      <c r="E218" s="169"/>
      <c r="F218" s="169"/>
      <c r="G218" s="169"/>
      <c r="H218" s="169"/>
      <c r="I218" s="169"/>
      <c r="J218" s="112">
        <f>SUBTOTAL(9,J219:J221)</f>
        <v>21881475</v>
      </c>
      <c r="K218" s="16"/>
      <c r="L218" s="203">
        <v>0</v>
      </c>
      <c r="M218" s="203"/>
      <c r="N218" s="191"/>
      <c r="O218" s="190"/>
    </row>
    <row r="219" spans="2:15" s="173" customFormat="1" ht="31.5" customHeight="1" outlineLevel="2" x14ac:dyDescent="0.3">
      <c r="B219" s="176" t="s">
        <v>1187</v>
      </c>
      <c r="C219" s="174" t="s">
        <v>256</v>
      </c>
      <c r="D219" s="213" t="s">
        <v>257</v>
      </c>
      <c r="E219" s="193">
        <v>100</v>
      </c>
      <c r="F219" s="106">
        <f t="shared" ref="F219:F221" si="64">G219+H219+I219*90</f>
        <v>189000</v>
      </c>
      <c r="G219" s="237">
        <v>20250</v>
      </c>
      <c r="H219" s="237">
        <v>168750</v>
      </c>
      <c r="I219" s="237">
        <v>0</v>
      </c>
      <c r="J219" s="114">
        <f t="shared" ref="J219:J221" si="65">E219*F219</f>
        <v>18900000</v>
      </c>
      <c r="K219" s="212"/>
      <c r="L219" s="203">
        <v>18900000</v>
      </c>
      <c r="M219" s="203">
        <v>0</v>
      </c>
      <c r="N219" s="191"/>
      <c r="O219" s="190"/>
    </row>
    <row r="220" spans="2:15" s="173" customFormat="1" ht="78.75" customHeight="1" outlineLevel="2" x14ac:dyDescent="0.3">
      <c r="B220" s="176" t="s">
        <v>1188</v>
      </c>
      <c r="C220" s="174" t="s">
        <v>750</v>
      </c>
      <c r="D220" s="213" t="s">
        <v>155</v>
      </c>
      <c r="E220" s="193">
        <v>147</v>
      </c>
      <c r="F220" s="106">
        <f t="shared" si="64"/>
        <v>7425</v>
      </c>
      <c r="G220" s="237">
        <v>2025</v>
      </c>
      <c r="H220" s="237">
        <v>5400</v>
      </c>
      <c r="I220" s="237">
        <v>0</v>
      </c>
      <c r="J220" s="114">
        <f t="shared" si="65"/>
        <v>1091475</v>
      </c>
      <c r="K220" s="212"/>
      <c r="L220" s="203">
        <v>1091475</v>
      </c>
      <c r="M220" s="203">
        <v>0</v>
      </c>
      <c r="N220" s="191"/>
      <c r="O220" s="190"/>
    </row>
    <row r="221" spans="2:15" s="173" customFormat="1" ht="36.75" customHeight="1" outlineLevel="2" x14ac:dyDescent="0.3">
      <c r="B221" s="176" t="s">
        <v>1189</v>
      </c>
      <c r="C221" s="174" t="s">
        <v>258</v>
      </c>
      <c r="D221" s="213" t="s">
        <v>257</v>
      </c>
      <c r="E221" s="193">
        <v>10</v>
      </c>
      <c r="F221" s="106">
        <f t="shared" si="64"/>
        <v>189000</v>
      </c>
      <c r="G221" s="237">
        <v>20250</v>
      </c>
      <c r="H221" s="237">
        <v>168750</v>
      </c>
      <c r="I221" s="237">
        <v>0</v>
      </c>
      <c r="J221" s="114">
        <f t="shared" si="65"/>
        <v>1890000</v>
      </c>
      <c r="K221" s="212"/>
      <c r="L221" s="203">
        <v>1890000</v>
      </c>
      <c r="M221" s="203">
        <v>0</v>
      </c>
      <c r="N221" s="191"/>
      <c r="O221" s="190"/>
    </row>
    <row r="222" spans="2:15" s="173" customFormat="1" ht="15.75" customHeight="1" outlineLevel="1" x14ac:dyDescent="0.3">
      <c r="B222" s="172" t="s">
        <v>929</v>
      </c>
      <c r="C222" s="171" t="s">
        <v>39</v>
      </c>
      <c r="D222" s="168"/>
      <c r="E222" s="169"/>
      <c r="F222" s="169"/>
      <c r="G222" s="169"/>
      <c r="H222" s="169"/>
      <c r="I222" s="169"/>
      <c r="J222" s="112">
        <f>SUBTOTAL(9,J223:J232)</f>
        <v>5352851.9400000004</v>
      </c>
      <c r="K222" s="16"/>
      <c r="L222" s="203">
        <v>0</v>
      </c>
      <c r="M222" s="203"/>
      <c r="N222" s="191"/>
      <c r="O222" s="190"/>
    </row>
    <row r="223" spans="2:15" s="173" customFormat="1" ht="27" customHeight="1" outlineLevel="2" x14ac:dyDescent="0.3">
      <c r="B223" s="176" t="s">
        <v>1190</v>
      </c>
      <c r="C223" s="174" t="s">
        <v>259</v>
      </c>
      <c r="D223" s="213" t="s">
        <v>54</v>
      </c>
      <c r="E223" s="193">
        <v>1</v>
      </c>
      <c r="F223" s="106">
        <f t="shared" ref="F223:F232" si="66">G223+H223+I223*90</f>
        <v>42000</v>
      </c>
      <c r="G223" s="237">
        <v>36000</v>
      </c>
      <c r="H223" s="237">
        <v>6000</v>
      </c>
      <c r="I223" s="237">
        <v>0</v>
      </c>
      <c r="J223" s="114">
        <f t="shared" ref="J223:J232" si="67">E223*F223</f>
        <v>42000</v>
      </c>
      <c r="K223" s="212"/>
      <c r="L223" s="203">
        <v>42000</v>
      </c>
      <c r="M223" s="203">
        <v>0</v>
      </c>
      <c r="N223" s="191"/>
      <c r="O223" s="190"/>
    </row>
    <row r="224" spans="2:15" s="173" customFormat="1" ht="53.25" customHeight="1" outlineLevel="2" x14ac:dyDescent="0.3">
      <c r="B224" s="176" t="s">
        <v>1191</v>
      </c>
      <c r="C224" s="174" t="s">
        <v>260</v>
      </c>
      <c r="D224" s="213" t="s">
        <v>54</v>
      </c>
      <c r="E224" s="193">
        <v>19</v>
      </c>
      <c r="F224" s="106">
        <f t="shared" si="66"/>
        <v>11400</v>
      </c>
      <c r="G224" s="237">
        <v>8400</v>
      </c>
      <c r="H224" s="237">
        <v>3000</v>
      </c>
      <c r="I224" s="237">
        <v>0</v>
      </c>
      <c r="J224" s="114">
        <f t="shared" si="67"/>
        <v>216600</v>
      </c>
      <c r="K224" s="212"/>
      <c r="L224" s="203">
        <v>216600</v>
      </c>
      <c r="M224" s="203">
        <v>0</v>
      </c>
      <c r="N224" s="191"/>
      <c r="O224" s="190"/>
    </row>
    <row r="225" spans="2:15" s="173" customFormat="1" ht="47.25" customHeight="1" outlineLevel="2" x14ac:dyDescent="0.3">
      <c r="B225" s="176" t="s">
        <v>1192</v>
      </c>
      <c r="C225" s="174" t="s">
        <v>261</v>
      </c>
      <c r="D225" s="213" t="s">
        <v>54</v>
      </c>
      <c r="E225" s="193">
        <v>19</v>
      </c>
      <c r="F225" s="106">
        <f t="shared" si="66"/>
        <v>13800</v>
      </c>
      <c r="G225" s="237">
        <v>10800</v>
      </c>
      <c r="H225" s="237">
        <v>3000</v>
      </c>
      <c r="I225" s="237">
        <v>0</v>
      </c>
      <c r="J225" s="114">
        <f t="shared" si="67"/>
        <v>262200</v>
      </c>
      <c r="K225" s="212"/>
      <c r="L225" s="203">
        <v>262200</v>
      </c>
      <c r="M225" s="203">
        <v>0</v>
      </c>
      <c r="N225" s="191"/>
      <c r="O225" s="190"/>
    </row>
    <row r="226" spans="2:15" s="173" customFormat="1" ht="31.5" customHeight="1" outlineLevel="2" x14ac:dyDescent="0.3">
      <c r="B226" s="176" t="s">
        <v>1193</v>
      </c>
      <c r="C226" s="174" t="s">
        <v>262</v>
      </c>
      <c r="D226" s="213" t="s">
        <v>54</v>
      </c>
      <c r="E226" s="193">
        <v>19</v>
      </c>
      <c r="F226" s="106">
        <f t="shared" si="66"/>
        <v>1140</v>
      </c>
      <c r="G226" s="237">
        <v>360</v>
      </c>
      <c r="H226" s="237">
        <v>780</v>
      </c>
      <c r="I226" s="237">
        <v>0</v>
      </c>
      <c r="J226" s="114">
        <f t="shared" si="67"/>
        <v>21660</v>
      </c>
      <c r="K226" s="212"/>
      <c r="L226" s="203">
        <v>21660</v>
      </c>
      <c r="M226" s="203">
        <v>0</v>
      </c>
      <c r="N226" s="191"/>
      <c r="O226" s="190"/>
    </row>
    <row r="227" spans="2:15" s="173" customFormat="1" ht="47.25" customHeight="1" outlineLevel="2" x14ac:dyDescent="0.3">
      <c r="B227" s="176" t="s">
        <v>1194</v>
      </c>
      <c r="C227" s="174" t="s">
        <v>263</v>
      </c>
      <c r="D227" s="213" t="s">
        <v>54</v>
      </c>
      <c r="E227" s="193">
        <v>19</v>
      </c>
      <c r="F227" s="106">
        <f t="shared" si="66"/>
        <v>11400</v>
      </c>
      <c r="G227" s="237">
        <v>8400</v>
      </c>
      <c r="H227" s="237">
        <v>3000</v>
      </c>
      <c r="I227" s="237">
        <v>0</v>
      </c>
      <c r="J227" s="114">
        <f t="shared" si="67"/>
        <v>216600</v>
      </c>
      <c r="K227" s="212"/>
      <c r="L227" s="203">
        <v>216600</v>
      </c>
      <c r="M227" s="203">
        <v>0</v>
      </c>
      <c r="N227" s="191"/>
      <c r="O227" s="190"/>
    </row>
    <row r="228" spans="2:15" s="173" customFormat="1" ht="31.5" customHeight="1" outlineLevel="2" x14ac:dyDescent="0.3">
      <c r="B228" s="176" t="s">
        <v>1195</v>
      </c>
      <c r="C228" s="174" t="s">
        <v>264</v>
      </c>
      <c r="D228" s="213" t="s">
        <v>54</v>
      </c>
      <c r="E228" s="193">
        <v>92</v>
      </c>
      <c r="F228" s="106">
        <f t="shared" si="66"/>
        <v>2040</v>
      </c>
      <c r="G228" s="237">
        <v>1440</v>
      </c>
      <c r="H228" s="237">
        <v>600</v>
      </c>
      <c r="I228" s="237">
        <v>0</v>
      </c>
      <c r="J228" s="114">
        <f t="shared" si="67"/>
        <v>187680</v>
      </c>
      <c r="K228" s="212"/>
      <c r="L228" s="203">
        <v>187680</v>
      </c>
      <c r="M228" s="203">
        <v>0</v>
      </c>
      <c r="N228" s="191"/>
      <c r="O228" s="190"/>
    </row>
    <row r="229" spans="2:15" s="173" customFormat="1" ht="47.25" customHeight="1" outlineLevel="2" x14ac:dyDescent="0.3">
      <c r="B229" s="176" t="s">
        <v>1196</v>
      </c>
      <c r="C229" s="174" t="s">
        <v>265</v>
      </c>
      <c r="D229" s="213" t="s">
        <v>54</v>
      </c>
      <c r="E229" s="193">
        <v>1</v>
      </c>
      <c r="F229" s="106">
        <f t="shared" si="66"/>
        <v>1920000</v>
      </c>
      <c r="G229" s="237">
        <v>360000</v>
      </c>
      <c r="H229" s="237">
        <v>1560000</v>
      </c>
      <c r="I229" s="237">
        <v>0</v>
      </c>
      <c r="J229" s="114">
        <f t="shared" si="67"/>
        <v>1920000</v>
      </c>
      <c r="K229" s="212"/>
      <c r="L229" s="203">
        <v>1920000</v>
      </c>
      <c r="M229" s="203">
        <v>0</v>
      </c>
      <c r="N229" s="191"/>
      <c r="O229" s="190"/>
    </row>
    <row r="230" spans="2:15" s="173" customFormat="1" ht="135.75" customHeight="1" outlineLevel="2" x14ac:dyDescent="0.3">
      <c r="B230" s="176" t="s">
        <v>1197</v>
      </c>
      <c r="C230" s="174" t="s">
        <v>266</v>
      </c>
      <c r="D230" s="213" t="s">
        <v>54</v>
      </c>
      <c r="E230" s="193">
        <v>1</v>
      </c>
      <c r="F230" s="106">
        <f t="shared" si="66"/>
        <v>2225711.94</v>
      </c>
      <c r="G230" s="237">
        <v>403149.84</v>
      </c>
      <c r="H230" s="237">
        <v>0</v>
      </c>
      <c r="I230" s="237">
        <v>20250.689999999999</v>
      </c>
      <c r="J230" s="114">
        <f t="shared" si="67"/>
        <v>2225711.94</v>
      </c>
      <c r="K230" s="212"/>
      <c r="L230" s="203">
        <v>2225711.62</v>
      </c>
      <c r="M230" s="203">
        <v>0.32</v>
      </c>
      <c r="N230" s="191"/>
      <c r="O230" s="190"/>
    </row>
    <row r="231" spans="2:15" s="173" customFormat="1" ht="31.5" customHeight="1" outlineLevel="2" x14ac:dyDescent="0.3">
      <c r="B231" s="176" t="s">
        <v>1198</v>
      </c>
      <c r="C231" s="174" t="s">
        <v>267</v>
      </c>
      <c r="D231" s="213" t="s">
        <v>54</v>
      </c>
      <c r="E231" s="193">
        <v>92</v>
      </c>
      <c r="F231" s="106">
        <f t="shared" si="66"/>
        <v>2700</v>
      </c>
      <c r="G231" s="237">
        <v>300</v>
      </c>
      <c r="H231" s="237">
        <v>2400</v>
      </c>
      <c r="I231" s="237">
        <v>0</v>
      </c>
      <c r="J231" s="114">
        <f t="shared" si="67"/>
        <v>248400</v>
      </c>
      <c r="K231" s="212"/>
      <c r="L231" s="203">
        <v>248400</v>
      </c>
      <c r="M231" s="203">
        <v>0</v>
      </c>
      <c r="N231" s="191"/>
      <c r="O231" s="190"/>
    </row>
    <row r="232" spans="2:15" s="173" customFormat="1" ht="31.5" customHeight="1" outlineLevel="2" x14ac:dyDescent="0.3">
      <c r="B232" s="176" t="s">
        <v>1199</v>
      </c>
      <c r="C232" s="174" t="s">
        <v>269</v>
      </c>
      <c r="D232" s="213" t="s">
        <v>270</v>
      </c>
      <c r="E232" s="193">
        <v>1</v>
      </c>
      <c r="F232" s="106">
        <f t="shared" si="66"/>
        <v>12000</v>
      </c>
      <c r="G232" s="237">
        <v>3000</v>
      </c>
      <c r="H232" s="237">
        <v>9000</v>
      </c>
      <c r="I232" s="237">
        <v>0</v>
      </c>
      <c r="J232" s="114">
        <f t="shared" si="67"/>
        <v>12000</v>
      </c>
      <c r="K232" s="212"/>
      <c r="L232" s="203">
        <v>12000</v>
      </c>
      <c r="M232" s="203">
        <v>0</v>
      </c>
      <c r="N232" s="191"/>
      <c r="O232" s="190"/>
    </row>
    <row r="233" spans="2:15" ht="15.75" customHeight="1" outlineLevel="1" x14ac:dyDescent="0.3">
      <c r="B233" s="172" t="s">
        <v>930</v>
      </c>
      <c r="C233" s="171" t="s">
        <v>42</v>
      </c>
      <c r="D233" s="168"/>
      <c r="E233" s="169"/>
      <c r="F233" s="169"/>
      <c r="G233" s="169"/>
      <c r="H233" s="169"/>
      <c r="I233" s="169"/>
      <c r="J233" s="112">
        <f>SUBTOTAL(9,J234:J239)</f>
        <v>25796830.219999999</v>
      </c>
      <c r="K233" s="16"/>
      <c r="L233" s="203">
        <v>0</v>
      </c>
      <c r="M233" s="203"/>
      <c r="N233" s="191"/>
      <c r="O233" s="190"/>
    </row>
    <row r="234" spans="2:15" s="173" customFormat="1" ht="31.5" customHeight="1" outlineLevel="2" x14ac:dyDescent="0.3">
      <c r="B234" s="176" t="s">
        <v>1200</v>
      </c>
      <c r="C234" s="174" t="s">
        <v>701</v>
      </c>
      <c r="D234" s="213" t="s">
        <v>31</v>
      </c>
      <c r="E234" s="193">
        <v>1</v>
      </c>
      <c r="F234" s="106">
        <f t="shared" ref="F234:F239" si="68">G234+H234+I234*90</f>
        <v>9131957.2799999993</v>
      </c>
      <c r="G234" s="237">
        <v>1670717.88</v>
      </c>
      <c r="H234" s="237">
        <v>0</v>
      </c>
      <c r="I234" s="237">
        <v>82902.66</v>
      </c>
      <c r="J234" s="114">
        <f t="shared" ref="J234:J239" si="69">E234*F234</f>
        <v>9131957.2799999993</v>
      </c>
      <c r="K234" s="212"/>
      <c r="L234" s="203">
        <v>9131957.6099999994</v>
      </c>
      <c r="M234" s="203">
        <v>-0.33</v>
      </c>
      <c r="N234" s="191"/>
      <c r="O234" s="190"/>
    </row>
    <row r="235" spans="2:15" s="173" customFormat="1" ht="23.25" customHeight="1" outlineLevel="2" x14ac:dyDescent="0.3">
      <c r="B235" s="176" t="s">
        <v>1201</v>
      </c>
      <c r="C235" s="174" t="s">
        <v>102</v>
      </c>
      <c r="D235" s="213" t="s">
        <v>31</v>
      </c>
      <c r="E235" s="193">
        <v>1</v>
      </c>
      <c r="F235" s="106">
        <f t="shared" si="68"/>
        <v>0</v>
      </c>
      <c r="G235" s="237">
        <v>0</v>
      </c>
      <c r="H235" s="237">
        <v>0</v>
      </c>
      <c r="I235" s="237">
        <v>0</v>
      </c>
      <c r="J235" s="114">
        <f t="shared" si="69"/>
        <v>0</v>
      </c>
      <c r="K235" s="212"/>
      <c r="L235" s="203">
        <v>0</v>
      </c>
      <c r="M235" s="203">
        <v>0</v>
      </c>
      <c r="N235" s="191"/>
      <c r="O235" s="190"/>
    </row>
    <row r="236" spans="2:15" s="173" customFormat="1" ht="15.75" customHeight="1" outlineLevel="2" x14ac:dyDescent="0.3">
      <c r="B236" s="176" t="s">
        <v>1202</v>
      </c>
      <c r="C236" s="174" t="s">
        <v>101</v>
      </c>
      <c r="D236" s="213" t="s">
        <v>31</v>
      </c>
      <c r="E236" s="193">
        <v>1</v>
      </c>
      <c r="F236" s="106">
        <f t="shared" si="68"/>
        <v>0</v>
      </c>
      <c r="G236" s="237">
        <v>0</v>
      </c>
      <c r="H236" s="237">
        <v>0</v>
      </c>
      <c r="I236" s="237">
        <v>0</v>
      </c>
      <c r="J236" s="114">
        <f t="shared" si="69"/>
        <v>0</v>
      </c>
      <c r="K236" s="212"/>
      <c r="L236" s="203">
        <v>0</v>
      </c>
      <c r="M236" s="203">
        <v>0</v>
      </c>
      <c r="N236" s="191"/>
      <c r="O236" s="190"/>
    </row>
    <row r="237" spans="2:15" s="173" customFormat="1" ht="31.5" customHeight="1" outlineLevel="2" x14ac:dyDescent="0.3">
      <c r="B237" s="176" t="s">
        <v>1203</v>
      </c>
      <c r="C237" s="174" t="s">
        <v>702</v>
      </c>
      <c r="D237" s="213" t="s">
        <v>31</v>
      </c>
      <c r="E237" s="193">
        <v>2</v>
      </c>
      <c r="F237" s="106">
        <f t="shared" si="68"/>
        <v>8332436.4699999997</v>
      </c>
      <c r="G237" s="237">
        <v>1523796.97</v>
      </c>
      <c r="H237" s="237">
        <v>0</v>
      </c>
      <c r="I237" s="237">
        <v>75651.55</v>
      </c>
      <c r="J237" s="114">
        <f t="shared" si="69"/>
        <v>16664872.939999999</v>
      </c>
      <c r="K237" s="212"/>
      <c r="L237" s="203">
        <v>16664873.789999999</v>
      </c>
      <c r="M237" s="203">
        <v>-0.85</v>
      </c>
      <c r="N237" s="191"/>
      <c r="O237" s="190"/>
    </row>
    <row r="238" spans="2:15" s="173" customFormat="1" ht="15.75" customHeight="1" outlineLevel="2" x14ac:dyDescent="0.3">
      <c r="B238" s="176" t="s">
        <v>1204</v>
      </c>
      <c r="C238" s="174" t="s">
        <v>102</v>
      </c>
      <c r="D238" s="213" t="s">
        <v>31</v>
      </c>
      <c r="E238" s="193">
        <v>2</v>
      </c>
      <c r="F238" s="106">
        <f t="shared" si="68"/>
        <v>0</v>
      </c>
      <c r="G238" s="237">
        <v>0</v>
      </c>
      <c r="H238" s="237">
        <v>0</v>
      </c>
      <c r="I238" s="237">
        <v>0</v>
      </c>
      <c r="J238" s="114">
        <f t="shared" si="69"/>
        <v>0</v>
      </c>
      <c r="K238" s="212"/>
      <c r="L238" s="203">
        <v>0</v>
      </c>
      <c r="M238" s="203">
        <v>0</v>
      </c>
      <c r="N238" s="191"/>
      <c r="O238" s="190"/>
    </row>
    <row r="239" spans="2:15" s="173" customFormat="1" ht="15.75" customHeight="1" outlineLevel="2" x14ac:dyDescent="0.3">
      <c r="B239" s="176" t="s">
        <v>1205</v>
      </c>
      <c r="C239" s="174" t="s">
        <v>101</v>
      </c>
      <c r="D239" s="213" t="s">
        <v>31</v>
      </c>
      <c r="E239" s="193">
        <v>2</v>
      </c>
      <c r="F239" s="106">
        <f t="shared" si="68"/>
        <v>0</v>
      </c>
      <c r="G239" s="237">
        <v>0</v>
      </c>
      <c r="H239" s="237">
        <v>0</v>
      </c>
      <c r="I239" s="237">
        <v>0</v>
      </c>
      <c r="J239" s="114">
        <f t="shared" si="69"/>
        <v>0</v>
      </c>
      <c r="K239" s="212"/>
      <c r="L239" s="203">
        <v>0</v>
      </c>
      <c r="M239" s="203">
        <v>0</v>
      </c>
      <c r="N239" s="191"/>
      <c r="O239" s="190"/>
    </row>
    <row r="240" spans="2:15" s="173" customFormat="1" ht="15.75" customHeight="1" outlineLevel="1" x14ac:dyDescent="0.3">
      <c r="B240" s="172" t="s">
        <v>931</v>
      </c>
      <c r="C240" s="97" t="s">
        <v>643</v>
      </c>
      <c r="D240" s="168" t="s">
        <v>11</v>
      </c>
      <c r="E240" s="169">
        <f>E245+E249+E256</f>
        <v>9670.7000000000007</v>
      </c>
      <c r="F240" s="169"/>
      <c r="G240" s="169"/>
      <c r="H240" s="169"/>
      <c r="I240" s="169"/>
      <c r="J240" s="112">
        <f>SUBTOTAL(9,J241:J260)</f>
        <v>144872689.99000001</v>
      </c>
      <c r="K240" s="16"/>
      <c r="L240" s="203">
        <v>0</v>
      </c>
      <c r="M240" s="203"/>
      <c r="N240" s="191"/>
      <c r="O240" s="190"/>
    </row>
    <row r="241" spans="2:15" s="173" customFormat="1" ht="15.75" customHeight="1" outlineLevel="2" x14ac:dyDescent="0.3">
      <c r="B241" s="176" t="s">
        <v>1207</v>
      </c>
      <c r="C241" s="96" t="s">
        <v>763</v>
      </c>
      <c r="D241" s="213" t="s">
        <v>11</v>
      </c>
      <c r="E241" s="193">
        <v>4991.72</v>
      </c>
      <c r="F241" s="193"/>
      <c r="G241" s="237"/>
      <c r="H241" s="237"/>
      <c r="I241" s="237"/>
      <c r="J241" s="194"/>
      <c r="K241" s="212"/>
      <c r="L241" s="203">
        <v>0</v>
      </c>
      <c r="M241" s="203">
        <v>0</v>
      </c>
      <c r="N241" s="191"/>
      <c r="O241" s="190"/>
    </row>
    <row r="242" spans="2:15" s="173" customFormat="1" ht="31.2" outlineLevel="2" x14ac:dyDescent="0.3">
      <c r="B242" s="176" t="s">
        <v>1208</v>
      </c>
      <c r="C242" s="174" t="s">
        <v>594</v>
      </c>
      <c r="D242" s="213" t="s">
        <v>11</v>
      </c>
      <c r="E242" s="193">
        <v>4991.72</v>
      </c>
      <c r="F242" s="193">
        <f t="shared" ref="F242:F245" si="70">G242+H242+I242*90</f>
        <v>2780.11</v>
      </c>
      <c r="G242" s="237">
        <v>990</v>
      </c>
      <c r="H242" s="237">
        <v>1790.11</v>
      </c>
      <c r="I242" s="237">
        <v>0</v>
      </c>
      <c r="J242" s="194">
        <f t="shared" ref="J242:J245" si="71">E242*F242</f>
        <v>13877530.689999999</v>
      </c>
      <c r="K242" s="212"/>
      <c r="L242" s="203">
        <v>13877515.710000001</v>
      </c>
      <c r="M242" s="203">
        <v>14.98</v>
      </c>
      <c r="N242" s="191"/>
      <c r="O242" s="190"/>
    </row>
    <row r="243" spans="2:15" s="173" customFormat="1" ht="63" customHeight="1" outlineLevel="2" x14ac:dyDescent="0.3">
      <c r="B243" s="176" t="s">
        <v>1209</v>
      </c>
      <c r="C243" s="174" t="s">
        <v>637</v>
      </c>
      <c r="D243" s="213" t="s">
        <v>11</v>
      </c>
      <c r="E243" s="193">
        <v>4991.72</v>
      </c>
      <c r="F243" s="193">
        <f t="shared" si="70"/>
        <v>2895.45</v>
      </c>
      <c r="G243" s="237">
        <v>1507.77</v>
      </c>
      <c r="H243" s="237">
        <v>1387.68</v>
      </c>
      <c r="I243" s="237">
        <v>0</v>
      </c>
      <c r="J243" s="194">
        <f t="shared" si="71"/>
        <v>14453275.67</v>
      </c>
      <c r="K243" s="212"/>
      <c r="L243" s="203">
        <v>14453260.65</v>
      </c>
      <c r="M243" s="203">
        <v>15.02</v>
      </c>
      <c r="N243" s="191"/>
      <c r="O243" s="190"/>
    </row>
    <row r="244" spans="2:15" s="173" customFormat="1" ht="46.8" outlineLevel="2" x14ac:dyDescent="0.3">
      <c r="B244" s="176" t="s">
        <v>1210</v>
      </c>
      <c r="C244" s="174" t="s">
        <v>596</v>
      </c>
      <c r="D244" s="213" t="s">
        <v>11</v>
      </c>
      <c r="E244" s="193">
        <v>4991.72</v>
      </c>
      <c r="F244" s="193">
        <f t="shared" si="70"/>
        <v>1589.38</v>
      </c>
      <c r="G244" s="237">
        <v>990</v>
      </c>
      <c r="H244" s="237">
        <v>599.38</v>
      </c>
      <c r="I244" s="237">
        <v>0</v>
      </c>
      <c r="J244" s="194">
        <f t="shared" si="71"/>
        <v>7933739.9299999997</v>
      </c>
      <c r="K244" s="212"/>
      <c r="L244" s="203">
        <v>7933734.9400000004</v>
      </c>
      <c r="M244" s="203">
        <v>4.99</v>
      </c>
      <c r="N244" s="191"/>
      <c r="O244" s="190"/>
    </row>
    <row r="245" spans="2:15" s="173" customFormat="1" ht="31.5" customHeight="1" outlineLevel="2" x14ac:dyDescent="0.3">
      <c r="B245" s="176" t="s">
        <v>1211</v>
      </c>
      <c r="C245" s="174" t="s">
        <v>841</v>
      </c>
      <c r="D245" s="213" t="s">
        <v>11</v>
      </c>
      <c r="E245" s="193">
        <v>4991.72</v>
      </c>
      <c r="F245" s="193">
        <f t="shared" si="70"/>
        <v>4561.74</v>
      </c>
      <c r="G245" s="237">
        <v>2158.2399999999998</v>
      </c>
      <c r="H245" s="237">
        <v>2403.5</v>
      </c>
      <c r="I245" s="237">
        <v>0</v>
      </c>
      <c r="J245" s="194">
        <f t="shared" si="71"/>
        <v>22770928.789999999</v>
      </c>
      <c r="K245" s="221"/>
      <c r="L245" s="203">
        <v>22770948.760000002</v>
      </c>
      <c r="M245" s="203">
        <v>-19.97</v>
      </c>
      <c r="N245" s="191"/>
      <c r="O245" s="190"/>
    </row>
    <row r="246" spans="2:15" s="173" customFormat="1" ht="15.75" customHeight="1" outlineLevel="2" x14ac:dyDescent="0.3">
      <c r="B246" s="176" t="s">
        <v>1212</v>
      </c>
      <c r="C246" s="96" t="s">
        <v>777</v>
      </c>
      <c r="D246" s="213" t="s">
        <v>11</v>
      </c>
      <c r="E246" s="193">
        <v>4429.3500000000004</v>
      </c>
      <c r="F246" s="193"/>
      <c r="G246" s="237"/>
      <c r="H246" s="237"/>
      <c r="I246" s="237"/>
      <c r="J246" s="194"/>
      <c r="K246" s="212"/>
      <c r="L246" s="203">
        <v>0</v>
      </c>
      <c r="M246" s="203">
        <v>0</v>
      </c>
      <c r="N246" s="191"/>
      <c r="O246" s="190"/>
    </row>
    <row r="247" spans="2:15" s="173" customFormat="1" ht="31.2" outlineLevel="2" x14ac:dyDescent="0.3">
      <c r="B247" s="176" t="s">
        <v>1213</v>
      </c>
      <c r="C247" s="174" t="s">
        <v>597</v>
      </c>
      <c r="D247" s="213" t="s">
        <v>11</v>
      </c>
      <c r="E247" s="193">
        <v>4429.3500000000004</v>
      </c>
      <c r="F247" s="193">
        <f t="shared" ref="F247:F249" si="72">G247+H247+I247*90</f>
        <v>2194.1</v>
      </c>
      <c r="G247" s="237">
        <v>1285.43</v>
      </c>
      <c r="H247" s="237">
        <v>908.67</v>
      </c>
      <c r="I247" s="237">
        <v>0</v>
      </c>
      <c r="J247" s="194">
        <f t="shared" ref="J247:J249" si="73">E247*F247</f>
        <v>9718436.8399999999</v>
      </c>
      <c r="K247" s="212"/>
      <c r="L247" s="203">
        <v>9718451.6600000001</v>
      </c>
      <c r="M247" s="203">
        <v>-14.82</v>
      </c>
      <c r="N247" s="191"/>
      <c r="O247" s="190"/>
    </row>
    <row r="248" spans="2:15" s="173" customFormat="1" ht="46.8" outlineLevel="2" x14ac:dyDescent="0.3">
      <c r="B248" s="176" t="s">
        <v>1214</v>
      </c>
      <c r="C248" s="174" t="s">
        <v>598</v>
      </c>
      <c r="D248" s="213" t="s">
        <v>11</v>
      </c>
      <c r="E248" s="193">
        <v>4429.3500000000004</v>
      </c>
      <c r="F248" s="193">
        <f t="shared" si="72"/>
        <v>1551.65</v>
      </c>
      <c r="G248" s="237">
        <v>1092.92</v>
      </c>
      <c r="H248" s="237">
        <v>458.73</v>
      </c>
      <c r="I248" s="237">
        <v>0</v>
      </c>
      <c r="J248" s="194">
        <f t="shared" si="73"/>
        <v>6872800.9299999997</v>
      </c>
      <c r="K248" s="212"/>
      <c r="L248" s="203">
        <v>6872800.3399999999</v>
      </c>
      <c r="M248" s="203">
        <v>0.59</v>
      </c>
      <c r="N248" s="191"/>
      <c r="O248" s="190"/>
    </row>
    <row r="249" spans="2:15" s="173" customFormat="1" ht="31.5" customHeight="1" outlineLevel="2" x14ac:dyDescent="0.3">
      <c r="B249" s="176" t="s">
        <v>1215</v>
      </c>
      <c r="C249" s="174" t="s">
        <v>599</v>
      </c>
      <c r="D249" s="213" t="s">
        <v>11</v>
      </c>
      <c r="E249" s="193">
        <v>4429.3500000000004</v>
      </c>
      <c r="F249" s="193">
        <f t="shared" si="72"/>
        <v>5954.88</v>
      </c>
      <c r="G249" s="237">
        <v>2802.29</v>
      </c>
      <c r="H249" s="237">
        <v>3152.59</v>
      </c>
      <c r="I249" s="237">
        <v>0</v>
      </c>
      <c r="J249" s="194">
        <f t="shared" si="73"/>
        <v>26376247.73</v>
      </c>
      <c r="K249" s="212"/>
      <c r="L249" s="203">
        <v>26376247.559999999</v>
      </c>
      <c r="M249" s="203">
        <v>0.17</v>
      </c>
      <c r="N249" s="191"/>
      <c r="O249" s="190"/>
    </row>
    <row r="250" spans="2:15" s="173" customFormat="1" ht="15.75" customHeight="1" outlineLevel="2" x14ac:dyDescent="0.3">
      <c r="B250" s="176" t="s">
        <v>1216</v>
      </c>
      <c r="C250" s="96" t="s">
        <v>778</v>
      </c>
      <c r="D250" s="213" t="s">
        <v>11</v>
      </c>
      <c r="E250" s="193">
        <v>2973.31</v>
      </c>
      <c r="F250" s="193"/>
      <c r="G250" s="237"/>
      <c r="H250" s="237"/>
      <c r="I250" s="237"/>
      <c r="J250" s="194"/>
      <c r="K250" s="212"/>
      <c r="L250" s="203">
        <v>0</v>
      </c>
      <c r="M250" s="203">
        <v>0</v>
      </c>
      <c r="N250" s="191"/>
      <c r="O250" s="190"/>
    </row>
    <row r="251" spans="2:15" s="173" customFormat="1" outlineLevel="2" x14ac:dyDescent="0.3">
      <c r="B251" s="176" t="s">
        <v>1217</v>
      </c>
      <c r="C251" s="174" t="s">
        <v>600</v>
      </c>
      <c r="D251" s="213" t="s">
        <v>11</v>
      </c>
      <c r="E251" s="193">
        <v>2973.31</v>
      </c>
      <c r="F251" s="193">
        <f t="shared" ref="F251:F253" si="74">G251+H251+I251*90</f>
        <v>3385.28</v>
      </c>
      <c r="G251" s="237">
        <v>1963.09</v>
      </c>
      <c r="H251" s="237">
        <v>1422.19</v>
      </c>
      <c r="I251" s="237">
        <v>0</v>
      </c>
      <c r="J251" s="194">
        <f t="shared" ref="J251:J253" si="75">E251*F251</f>
        <v>10065486.880000001</v>
      </c>
      <c r="K251" s="212"/>
      <c r="L251" s="203">
        <v>10065495.800000001</v>
      </c>
      <c r="M251" s="203">
        <v>-8.92</v>
      </c>
      <c r="N251" s="191"/>
      <c r="O251" s="190"/>
    </row>
    <row r="252" spans="2:15" s="173" customFormat="1" ht="46.8" outlineLevel="2" x14ac:dyDescent="0.3">
      <c r="B252" s="176" t="s">
        <v>1218</v>
      </c>
      <c r="C252" s="174" t="s">
        <v>602</v>
      </c>
      <c r="D252" s="213" t="s">
        <v>11</v>
      </c>
      <c r="E252" s="193">
        <v>2973.31</v>
      </c>
      <c r="F252" s="193">
        <f t="shared" si="74"/>
        <v>1589.8</v>
      </c>
      <c r="G252" s="237">
        <v>312.73</v>
      </c>
      <c r="H252" s="237">
        <v>1277.07</v>
      </c>
      <c r="I252" s="237">
        <v>0</v>
      </c>
      <c r="J252" s="194">
        <f t="shared" si="75"/>
        <v>4726968.24</v>
      </c>
      <c r="K252" s="212"/>
      <c r="L252" s="203">
        <v>4726964.26</v>
      </c>
      <c r="M252" s="203">
        <v>3.98</v>
      </c>
      <c r="N252" s="191"/>
      <c r="O252" s="190"/>
    </row>
    <row r="253" spans="2:15" s="173" customFormat="1" ht="31.5" customHeight="1" outlineLevel="2" x14ac:dyDescent="0.3">
      <c r="B253" s="176" t="s">
        <v>1219</v>
      </c>
      <c r="C253" s="174" t="s">
        <v>603</v>
      </c>
      <c r="D253" s="213" t="s">
        <v>11</v>
      </c>
      <c r="E253" s="193">
        <v>2973.31</v>
      </c>
      <c r="F253" s="193">
        <f t="shared" si="74"/>
        <v>5668.11</v>
      </c>
      <c r="G253" s="237">
        <v>1713.61</v>
      </c>
      <c r="H253" s="237">
        <v>3954.5</v>
      </c>
      <c r="I253" s="237">
        <v>0</v>
      </c>
      <c r="J253" s="194">
        <f t="shared" si="75"/>
        <v>16853048.140000001</v>
      </c>
      <c r="K253" s="212"/>
      <c r="L253" s="203">
        <v>16853057.059999999</v>
      </c>
      <c r="M253" s="203">
        <v>-8.92</v>
      </c>
      <c r="N253" s="191"/>
      <c r="O253" s="190"/>
    </row>
    <row r="254" spans="2:15" s="173" customFormat="1" ht="15.75" customHeight="1" outlineLevel="2" x14ac:dyDescent="0.3">
      <c r="B254" s="176" t="s">
        <v>1220</v>
      </c>
      <c r="C254" s="96" t="s">
        <v>779</v>
      </c>
      <c r="D254" s="213" t="s">
        <v>11</v>
      </c>
      <c r="E254" s="193">
        <v>249.63</v>
      </c>
      <c r="F254" s="193"/>
      <c r="G254" s="237"/>
      <c r="H254" s="237"/>
      <c r="I254" s="237"/>
      <c r="J254" s="194"/>
      <c r="K254" s="212"/>
      <c r="L254" s="203">
        <v>0</v>
      </c>
      <c r="M254" s="203">
        <v>0</v>
      </c>
      <c r="N254" s="191"/>
      <c r="O254" s="190"/>
    </row>
    <row r="255" spans="2:15" s="173" customFormat="1" ht="31.5" customHeight="1" outlineLevel="2" x14ac:dyDescent="0.3">
      <c r="B255" s="176" t="s">
        <v>1221</v>
      </c>
      <c r="C255" s="174" t="s">
        <v>604</v>
      </c>
      <c r="D255" s="213" t="s">
        <v>11</v>
      </c>
      <c r="E255" s="193">
        <v>249.63</v>
      </c>
      <c r="F255" s="193">
        <f t="shared" ref="F255:F260" si="76">G255+H255+I255*90</f>
        <v>2895.45</v>
      </c>
      <c r="G255" s="237">
        <v>1507.77</v>
      </c>
      <c r="H255" s="237">
        <v>1387.68</v>
      </c>
      <c r="I255" s="237">
        <v>0</v>
      </c>
      <c r="J255" s="194">
        <f t="shared" ref="J255:J260" si="77">E255*F255</f>
        <v>722791.18</v>
      </c>
      <c r="K255" s="212"/>
      <c r="L255" s="203">
        <v>722790.43</v>
      </c>
      <c r="M255" s="203">
        <v>0.75</v>
      </c>
      <c r="N255" s="191"/>
      <c r="O255" s="190"/>
    </row>
    <row r="256" spans="2:15" s="173" customFormat="1" ht="63" customHeight="1" outlineLevel="2" x14ac:dyDescent="0.3">
      <c r="B256" s="176" t="s">
        <v>1222</v>
      </c>
      <c r="C256" s="174" t="s">
        <v>798</v>
      </c>
      <c r="D256" s="213" t="s">
        <v>11</v>
      </c>
      <c r="E256" s="193">
        <v>249.63</v>
      </c>
      <c r="F256" s="193">
        <f t="shared" si="76"/>
        <v>1230.2</v>
      </c>
      <c r="G256" s="237">
        <v>517.98</v>
      </c>
      <c r="H256" s="237">
        <v>712.22</v>
      </c>
      <c r="I256" s="237">
        <v>0</v>
      </c>
      <c r="J256" s="194">
        <f t="shared" si="77"/>
        <v>307094.83</v>
      </c>
      <c r="K256" s="212"/>
      <c r="L256" s="203">
        <v>307094.09999999998</v>
      </c>
      <c r="M256" s="203">
        <v>0.73</v>
      </c>
      <c r="N256" s="191"/>
      <c r="O256" s="190"/>
    </row>
    <row r="257" spans="2:15" s="173" customFormat="1" ht="47.25" customHeight="1" outlineLevel="2" x14ac:dyDescent="0.3">
      <c r="B257" s="176" t="s">
        <v>1223</v>
      </c>
      <c r="C257" s="174" t="s">
        <v>607</v>
      </c>
      <c r="D257" s="22" t="s">
        <v>787</v>
      </c>
      <c r="E257" s="193">
        <v>2367</v>
      </c>
      <c r="F257" s="193">
        <f t="shared" si="76"/>
        <v>2544.06</v>
      </c>
      <c r="G257" s="237">
        <v>941.48</v>
      </c>
      <c r="H257" s="237">
        <v>1602.58</v>
      </c>
      <c r="I257" s="237">
        <v>0</v>
      </c>
      <c r="J257" s="194">
        <f t="shared" si="77"/>
        <v>6021790.0199999996</v>
      </c>
      <c r="K257" s="212"/>
      <c r="L257" s="203">
        <v>6021784.5099999998</v>
      </c>
      <c r="M257" s="203">
        <v>5.51</v>
      </c>
      <c r="N257" s="191"/>
      <c r="O257" s="190"/>
    </row>
    <row r="258" spans="2:15" s="173" customFormat="1" ht="47.25" customHeight="1" outlineLevel="2" x14ac:dyDescent="0.3">
      <c r="B258" s="176" t="s">
        <v>1224</v>
      </c>
      <c r="C258" s="174" t="s">
        <v>608</v>
      </c>
      <c r="D258" s="22" t="s">
        <v>787</v>
      </c>
      <c r="E258" s="193">
        <v>516.04</v>
      </c>
      <c r="F258" s="193">
        <f t="shared" si="76"/>
        <v>2544.06</v>
      </c>
      <c r="G258" s="237">
        <v>941.48</v>
      </c>
      <c r="H258" s="237">
        <v>1602.58</v>
      </c>
      <c r="I258" s="237">
        <v>0</v>
      </c>
      <c r="J258" s="194">
        <f t="shared" si="77"/>
        <v>1312836.72</v>
      </c>
      <c r="K258" s="212"/>
      <c r="L258" s="203">
        <v>1312835.52</v>
      </c>
      <c r="M258" s="203">
        <v>1.2</v>
      </c>
      <c r="N258" s="191"/>
      <c r="O258" s="190"/>
    </row>
    <row r="259" spans="2:15" s="173" customFormat="1" ht="31.5" customHeight="1" outlineLevel="2" x14ac:dyDescent="0.3">
      <c r="B259" s="176" t="s">
        <v>1225</v>
      </c>
      <c r="C259" s="174" t="s">
        <v>609</v>
      </c>
      <c r="D259" s="22" t="s">
        <v>787</v>
      </c>
      <c r="E259" s="193">
        <v>136</v>
      </c>
      <c r="F259" s="193">
        <f t="shared" si="76"/>
        <v>10546.4</v>
      </c>
      <c r="G259" s="237">
        <v>3266.08</v>
      </c>
      <c r="H259" s="237">
        <v>7280.32</v>
      </c>
      <c r="I259" s="237">
        <v>0</v>
      </c>
      <c r="J259" s="194">
        <f t="shared" si="77"/>
        <v>1434310.4</v>
      </c>
      <c r="K259" s="212"/>
      <c r="L259" s="203">
        <v>1434310.82</v>
      </c>
      <c r="M259" s="203">
        <v>-0.42</v>
      </c>
      <c r="N259" s="191"/>
      <c r="O259" s="190"/>
    </row>
    <row r="260" spans="2:15" s="173" customFormat="1" ht="68.25" customHeight="1" outlineLevel="2" x14ac:dyDescent="0.3">
      <c r="B260" s="176" t="s">
        <v>1226</v>
      </c>
      <c r="C260" s="174" t="s">
        <v>894</v>
      </c>
      <c r="D260" s="213" t="s">
        <v>11</v>
      </c>
      <c r="E260" s="193">
        <v>100</v>
      </c>
      <c r="F260" s="193">
        <f t="shared" si="76"/>
        <v>14254.03</v>
      </c>
      <c r="G260" s="237">
        <v>4404.6099999999997</v>
      </c>
      <c r="H260" s="237">
        <v>9849.42</v>
      </c>
      <c r="I260" s="237">
        <v>0</v>
      </c>
      <c r="J260" s="194">
        <f t="shared" si="77"/>
        <v>1425403</v>
      </c>
      <c r="K260" s="212" t="s">
        <v>897</v>
      </c>
      <c r="L260" s="203">
        <v>1425402.69</v>
      </c>
      <c r="M260" s="203">
        <v>0.31</v>
      </c>
      <c r="N260" s="191"/>
      <c r="O260" s="190"/>
    </row>
    <row r="261" spans="2:15" s="173" customFormat="1" ht="15.75" customHeight="1" outlineLevel="1" x14ac:dyDescent="0.3">
      <c r="B261" s="172" t="s">
        <v>932</v>
      </c>
      <c r="C261" s="97" t="s">
        <v>775</v>
      </c>
      <c r="D261" s="168" t="s">
        <v>11</v>
      </c>
      <c r="E261" s="169">
        <f>E262+E263+E264+E270</f>
        <v>6958.07</v>
      </c>
      <c r="F261" s="169"/>
      <c r="G261" s="169"/>
      <c r="H261" s="169"/>
      <c r="I261" s="169"/>
      <c r="J261" s="112">
        <f>SUBTOTAL(9,J262:J278)</f>
        <v>210229189.96000001</v>
      </c>
      <c r="K261" s="16"/>
      <c r="L261" s="203">
        <v>0</v>
      </c>
      <c r="M261" s="203"/>
      <c r="N261" s="191"/>
      <c r="O261" s="190"/>
    </row>
    <row r="262" spans="2:15" s="173" customFormat="1" ht="157.5" customHeight="1" outlineLevel="2" x14ac:dyDescent="0.3">
      <c r="B262" s="176" t="s">
        <v>1227</v>
      </c>
      <c r="C262" s="174" t="s">
        <v>3088</v>
      </c>
      <c r="D262" s="213" t="s">
        <v>11</v>
      </c>
      <c r="E262" s="193">
        <v>284.39999999999998</v>
      </c>
      <c r="F262" s="193">
        <f t="shared" ref="F262:F278" si="78">G262+H262+I262*90</f>
        <v>37933.97</v>
      </c>
      <c r="G262" s="237">
        <v>3566.24</v>
      </c>
      <c r="H262" s="237">
        <v>20330.43</v>
      </c>
      <c r="I262" s="237">
        <v>155.97</v>
      </c>
      <c r="J262" s="194">
        <f t="shared" ref="J262:J278" si="79">E262*F262</f>
        <v>10788421.07</v>
      </c>
      <c r="K262" s="212"/>
      <c r="L262" s="203">
        <v>10788483.939999999</v>
      </c>
      <c r="M262" s="203">
        <v>-62.87</v>
      </c>
      <c r="N262" s="191"/>
      <c r="O262" s="190"/>
    </row>
    <row r="263" spans="2:15" s="173" customFormat="1" ht="157.5" customHeight="1" outlineLevel="2" x14ac:dyDescent="0.3">
      <c r="B263" s="176" t="s">
        <v>1228</v>
      </c>
      <c r="C263" s="174" t="s">
        <v>3089</v>
      </c>
      <c r="D263" s="213" t="s">
        <v>11</v>
      </c>
      <c r="E263" s="193">
        <v>1717.44</v>
      </c>
      <c r="F263" s="193">
        <f t="shared" si="78"/>
        <v>43738.71</v>
      </c>
      <c r="G263" s="237">
        <v>3566.24</v>
      </c>
      <c r="H263" s="237">
        <v>21761.17</v>
      </c>
      <c r="I263" s="237">
        <v>204.57</v>
      </c>
      <c r="J263" s="194">
        <f t="shared" si="79"/>
        <v>75118610.099999994</v>
      </c>
      <c r="K263" s="212"/>
      <c r="L263" s="203">
        <v>75118533.159999996</v>
      </c>
      <c r="M263" s="203">
        <v>76.94</v>
      </c>
      <c r="N263" s="191"/>
      <c r="O263" s="190"/>
    </row>
    <row r="264" spans="2:15" s="173" customFormat="1" ht="40.5" customHeight="1" outlineLevel="2" x14ac:dyDescent="0.3">
      <c r="B264" s="176" t="s">
        <v>1229</v>
      </c>
      <c r="C264" s="174" t="s">
        <v>3091</v>
      </c>
      <c r="D264" s="213" t="s">
        <v>11</v>
      </c>
      <c r="E264" s="193">
        <v>960.26</v>
      </c>
      <c r="F264" s="193">
        <f t="shared" si="78"/>
        <v>0</v>
      </c>
      <c r="G264" s="237"/>
      <c r="H264" s="237"/>
      <c r="I264" s="237"/>
      <c r="J264" s="194">
        <f t="shared" si="79"/>
        <v>0</v>
      </c>
      <c r="K264" s="212"/>
      <c r="L264" s="203">
        <v>0</v>
      </c>
      <c r="M264" s="203">
        <v>0</v>
      </c>
      <c r="N264" s="191"/>
      <c r="O264" s="190"/>
    </row>
    <row r="265" spans="2:15" s="173" customFormat="1" ht="78.75" customHeight="1" outlineLevel="2" x14ac:dyDescent="0.3">
      <c r="B265" s="176" t="s">
        <v>1230</v>
      </c>
      <c r="C265" s="174" t="s">
        <v>3092</v>
      </c>
      <c r="D265" s="213" t="s">
        <v>11</v>
      </c>
      <c r="E265" s="193">
        <v>960.26</v>
      </c>
      <c r="F265" s="193">
        <f t="shared" si="78"/>
        <v>20334.09</v>
      </c>
      <c r="G265" s="237">
        <v>2491.62</v>
      </c>
      <c r="H265" s="237">
        <v>12024.87</v>
      </c>
      <c r="I265" s="237">
        <v>64.64</v>
      </c>
      <c r="J265" s="194">
        <f t="shared" si="79"/>
        <v>19526013.260000002</v>
      </c>
      <c r="K265" s="212"/>
      <c r="L265" s="203">
        <v>19525949.870000001</v>
      </c>
      <c r="M265" s="203">
        <v>63.39</v>
      </c>
      <c r="N265" s="191"/>
      <c r="O265" s="190"/>
    </row>
    <row r="266" spans="2:15" s="173" customFormat="1" ht="126" customHeight="1" outlineLevel="2" x14ac:dyDescent="0.3">
      <c r="B266" s="176" t="s">
        <v>1231</v>
      </c>
      <c r="C266" s="174" t="s">
        <v>3093</v>
      </c>
      <c r="D266" s="213" t="s">
        <v>11</v>
      </c>
      <c r="E266" s="193">
        <v>267.33999999999997</v>
      </c>
      <c r="F266" s="193">
        <f t="shared" si="78"/>
        <v>7700.54</v>
      </c>
      <c r="G266" s="237">
        <v>1709.9</v>
      </c>
      <c r="H266" s="237">
        <v>5990.64</v>
      </c>
      <c r="I266" s="237">
        <v>0</v>
      </c>
      <c r="J266" s="194">
        <f t="shared" si="79"/>
        <v>2058662.36</v>
      </c>
      <c r="K266" s="212"/>
      <c r="L266" s="203">
        <v>2058661.31</v>
      </c>
      <c r="M266" s="203">
        <v>1.05</v>
      </c>
      <c r="N266" s="191"/>
      <c r="O266" s="190"/>
    </row>
    <row r="267" spans="2:15" s="173" customFormat="1" ht="141.75" customHeight="1" outlineLevel="2" x14ac:dyDescent="0.3">
      <c r="B267" s="176" t="s">
        <v>1232</v>
      </c>
      <c r="C267" s="174" t="s">
        <v>3094</v>
      </c>
      <c r="D267" s="213" t="s">
        <v>11</v>
      </c>
      <c r="E267" s="193">
        <v>52.22</v>
      </c>
      <c r="F267" s="193">
        <f t="shared" si="78"/>
        <v>42493.15</v>
      </c>
      <c r="G267" s="237">
        <v>3469.28</v>
      </c>
      <c r="H267" s="237">
        <v>15043.37</v>
      </c>
      <c r="I267" s="237">
        <v>266.45</v>
      </c>
      <c r="J267" s="194">
        <f t="shared" si="79"/>
        <v>2218992.29</v>
      </c>
      <c r="K267" s="212"/>
      <c r="L267" s="203">
        <v>2218974.89</v>
      </c>
      <c r="M267" s="203">
        <v>17.399999999999999</v>
      </c>
      <c r="N267" s="191"/>
      <c r="O267" s="190"/>
    </row>
    <row r="268" spans="2:15" s="173" customFormat="1" ht="31.5" customHeight="1" outlineLevel="2" x14ac:dyDescent="0.3">
      <c r="B268" s="176" t="s">
        <v>1233</v>
      </c>
      <c r="C268" s="174" t="s">
        <v>842</v>
      </c>
      <c r="D268" s="213" t="s">
        <v>11</v>
      </c>
      <c r="E268" s="193">
        <v>640.70000000000005</v>
      </c>
      <c r="F268" s="193">
        <f t="shared" si="78"/>
        <v>6611.33</v>
      </c>
      <c r="G268" s="237">
        <v>1709.9</v>
      </c>
      <c r="H268" s="237">
        <v>4901.43</v>
      </c>
      <c r="I268" s="237">
        <v>0</v>
      </c>
      <c r="J268" s="194">
        <f t="shared" si="79"/>
        <v>4235879.13</v>
      </c>
      <c r="K268" s="212"/>
      <c r="L268" s="203">
        <v>4235878.53</v>
      </c>
      <c r="M268" s="203">
        <v>0.6</v>
      </c>
      <c r="N268" s="191"/>
      <c r="O268" s="190"/>
    </row>
    <row r="269" spans="2:15" s="173" customFormat="1" ht="47.25" customHeight="1" outlineLevel="2" x14ac:dyDescent="0.3">
      <c r="B269" s="176" t="s">
        <v>1234</v>
      </c>
      <c r="C269" s="174" t="s">
        <v>610</v>
      </c>
      <c r="D269" s="213" t="s">
        <v>11</v>
      </c>
      <c r="E269" s="193">
        <v>640.70000000000005</v>
      </c>
      <c r="F269" s="193">
        <f t="shared" si="78"/>
        <v>2819.29</v>
      </c>
      <c r="G269" s="237">
        <v>0</v>
      </c>
      <c r="H269" s="237">
        <v>2819.29</v>
      </c>
      <c r="I269" s="237">
        <v>0</v>
      </c>
      <c r="J269" s="194">
        <f t="shared" si="79"/>
        <v>1806319.1</v>
      </c>
      <c r="K269" s="212"/>
      <c r="L269" s="203">
        <v>1806320.6</v>
      </c>
      <c r="M269" s="203">
        <v>-1.5</v>
      </c>
      <c r="N269" s="191"/>
      <c r="O269" s="190"/>
    </row>
    <row r="270" spans="2:15" s="173" customFormat="1" ht="24.75" customHeight="1" outlineLevel="2" x14ac:dyDescent="0.3">
      <c r="B270" s="176" t="s">
        <v>1235</v>
      </c>
      <c r="C270" s="174" t="s">
        <v>611</v>
      </c>
      <c r="D270" s="213" t="s">
        <v>11</v>
      </c>
      <c r="E270" s="193">
        <v>3995.97</v>
      </c>
      <c r="F270" s="193">
        <f t="shared" si="78"/>
        <v>22227.1</v>
      </c>
      <c r="G270" s="237">
        <v>0</v>
      </c>
      <c r="H270" s="237">
        <v>22227.1</v>
      </c>
      <c r="I270" s="237">
        <v>0</v>
      </c>
      <c r="J270" s="194">
        <f t="shared" si="79"/>
        <v>88818824.790000007</v>
      </c>
      <c r="K270" s="212"/>
      <c r="L270" s="203">
        <v>88818824.790000007</v>
      </c>
      <c r="M270" s="203">
        <v>0</v>
      </c>
      <c r="N270" s="191"/>
      <c r="O270" s="190"/>
    </row>
    <row r="271" spans="2:15" s="173" customFormat="1" ht="31.5" customHeight="1" outlineLevel="2" x14ac:dyDescent="0.3">
      <c r="B271" s="176" t="s">
        <v>1236</v>
      </c>
      <c r="C271" s="179" t="s">
        <v>3084</v>
      </c>
      <c r="D271" s="213" t="s">
        <v>11</v>
      </c>
      <c r="E271" s="193">
        <v>43.4</v>
      </c>
      <c r="F271" s="193">
        <f t="shared" si="78"/>
        <v>0</v>
      </c>
      <c r="G271" s="237"/>
      <c r="H271" s="237"/>
      <c r="I271" s="237"/>
      <c r="J271" s="194">
        <f t="shared" si="79"/>
        <v>0</v>
      </c>
      <c r="K271" s="212"/>
      <c r="L271" s="203">
        <v>0</v>
      </c>
      <c r="M271" s="203">
        <v>0</v>
      </c>
      <c r="N271" s="191"/>
      <c r="O271" s="190"/>
    </row>
    <row r="272" spans="2:15" s="173" customFormat="1" ht="78.75" customHeight="1" outlineLevel="2" x14ac:dyDescent="0.3">
      <c r="B272" s="176" t="s">
        <v>1237</v>
      </c>
      <c r="C272" s="174" t="s">
        <v>3085</v>
      </c>
      <c r="D272" s="213" t="s">
        <v>11</v>
      </c>
      <c r="E272" s="193">
        <v>43.4</v>
      </c>
      <c r="F272" s="193">
        <f t="shared" si="78"/>
        <v>18003.73</v>
      </c>
      <c r="G272" s="237">
        <v>2491.62</v>
      </c>
      <c r="H272" s="237">
        <v>10399.209999999999</v>
      </c>
      <c r="I272" s="237">
        <v>56.81</v>
      </c>
      <c r="J272" s="194">
        <f t="shared" si="79"/>
        <v>781361.88</v>
      </c>
      <c r="K272" s="212"/>
      <c r="L272" s="203">
        <v>781358.61</v>
      </c>
      <c r="M272" s="203">
        <v>3.27</v>
      </c>
      <c r="N272" s="191"/>
      <c r="O272" s="190"/>
    </row>
    <row r="273" spans="2:15" s="173" customFormat="1" ht="126" customHeight="1" outlineLevel="2" x14ac:dyDescent="0.3">
      <c r="B273" s="176" t="s">
        <v>1238</v>
      </c>
      <c r="C273" s="174" t="s">
        <v>3086</v>
      </c>
      <c r="D273" s="213" t="s">
        <v>11</v>
      </c>
      <c r="E273" s="193">
        <v>38.979999999999997</v>
      </c>
      <c r="F273" s="193">
        <f t="shared" si="78"/>
        <v>7700.54</v>
      </c>
      <c r="G273" s="237">
        <v>1709.9</v>
      </c>
      <c r="H273" s="237">
        <v>5990.64</v>
      </c>
      <c r="I273" s="237">
        <v>0</v>
      </c>
      <c r="J273" s="194">
        <f t="shared" si="79"/>
        <v>300167.05</v>
      </c>
      <c r="K273" s="212"/>
      <c r="L273" s="203">
        <v>300166.90000000002</v>
      </c>
      <c r="M273" s="203">
        <v>0.15</v>
      </c>
      <c r="N273" s="191"/>
      <c r="O273" s="190"/>
    </row>
    <row r="274" spans="2:15" s="173" customFormat="1" ht="94.5" customHeight="1" outlineLevel="2" x14ac:dyDescent="0.3">
      <c r="B274" s="176" t="s">
        <v>1239</v>
      </c>
      <c r="C274" s="174" t="s">
        <v>3087</v>
      </c>
      <c r="D274" s="213" t="s">
        <v>11</v>
      </c>
      <c r="E274" s="193">
        <v>4.42</v>
      </c>
      <c r="F274" s="193">
        <f t="shared" si="78"/>
        <v>59058.87</v>
      </c>
      <c r="G274" s="237">
        <v>3469.28</v>
      </c>
      <c r="H274" s="237">
        <v>24389.29</v>
      </c>
      <c r="I274" s="237">
        <v>346.67</v>
      </c>
      <c r="J274" s="194">
        <f t="shared" si="79"/>
        <v>261040.21</v>
      </c>
      <c r="K274" s="212"/>
      <c r="L274" s="203">
        <v>261039.06</v>
      </c>
      <c r="M274" s="203">
        <v>1.1499999999999999</v>
      </c>
      <c r="N274" s="191"/>
      <c r="O274" s="190"/>
    </row>
    <row r="275" spans="2:15" s="173" customFormat="1" ht="35.25" customHeight="1" outlineLevel="2" x14ac:dyDescent="0.3">
      <c r="B275" s="176" t="s">
        <v>1240</v>
      </c>
      <c r="C275" s="174" t="s">
        <v>850</v>
      </c>
      <c r="D275" s="213" t="s">
        <v>11</v>
      </c>
      <c r="E275" s="193">
        <v>6301.33</v>
      </c>
      <c r="F275" s="193">
        <f t="shared" si="78"/>
        <v>228.25</v>
      </c>
      <c r="G275" s="237">
        <v>0</v>
      </c>
      <c r="H275" s="237">
        <v>228.25</v>
      </c>
      <c r="I275" s="237">
        <v>0</v>
      </c>
      <c r="J275" s="194">
        <f t="shared" si="79"/>
        <v>1438278.57</v>
      </c>
      <c r="K275" s="212"/>
      <c r="L275" s="203">
        <v>1438302.85</v>
      </c>
      <c r="M275" s="203">
        <v>-24.28</v>
      </c>
      <c r="N275" s="191"/>
      <c r="O275" s="190"/>
    </row>
    <row r="276" spans="2:15" s="173" customFormat="1" ht="35.25" customHeight="1" outlineLevel="2" x14ac:dyDescent="0.3">
      <c r="B276" s="176" t="s">
        <v>1241</v>
      </c>
      <c r="C276" s="174" t="s">
        <v>847</v>
      </c>
      <c r="D276" s="213" t="s">
        <v>11</v>
      </c>
      <c r="E276" s="193">
        <v>6301.33</v>
      </c>
      <c r="F276" s="193">
        <f t="shared" si="78"/>
        <v>114.13</v>
      </c>
      <c r="G276" s="237">
        <v>0</v>
      </c>
      <c r="H276" s="237">
        <v>114.13</v>
      </c>
      <c r="I276" s="237">
        <v>0</v>
      </c>
      <c r="J276" s="194">
        <f t="shared" si="79"/>
        <v>719170.79</v>
      </c>
      <c r="K276" s="212"/>
      <c r="L276" s="203">
        <v>719151.43</v>
      </c>
      <c r="M276" s="203">
        <v>19.36</v>
      </c>
      <c r="N276" s="191"/>
      <c r="O276" s="190"/>
    </row>
    <row r="277" spans="2:15" s="173" customFormat="1" ht="35.25" customHeight="1" outlineLevel="2" x14ac:dyDescent="0.3">
      <c r="B277" s="176" t="s">
        <v>1242</v>
      </c>
      <c r="C277" s="174" t="s">
        <v>848</v>
      </c>
      <c r="D277" s="213" t="s">
        <v>11</v>
      </c>
      <c r="E277" s="193">
        <v>6301.33</v>
      </c>
      <c r="F277" s="193">
        <f t="shared" si="78"/>
        <v>228.25</v>
      </c>
      <c r="G277" s="237">
        <v>0</v>
      </c>
      <c r="H277" s="237">
        <v>228.25</v>
      </c>
      <c r="I277" s="237">
        <v>0</v>
      </c>
      <c r="J277" s="194">
        <f t="shared" si="79"/>
        <v>1438278.57</v>
      </c>
      <c r="K277" s="212"/>
      <c r="L277" s="203">
        <v>1438302.85</v>
      </c>
      <c r="M277" s="203">
        <v>-24.28</v>
      </c>
      <c r="N277" s="191"/>
      <c r="O277" s="190"/>
    </row>
    <row r="278" spans="2:15" s="173" customFormat="1" ht="31.5" customHeight="1" outlineLevel="2" x14ac:dyDescent="0.3">
      <c r="B278" s="176" t="s">
        <v>1243</v>
      </c>
      <c r="C278" s="174" t="s">
        <v>849</v>
      </c>
      <c r="D278" s="213" t="s">
        <v>11</v>
      </c>
      <c r="E278" s="193">
        <v>6301.33</v>
      </c>
      <c r="F278" s="193">
        <f t="shared" si="78"/>
        <v>114.13</v>
      </c>
      <c r="G278" s="237">
        <v>0</v>
      </c>
      <c r="H278" s="237">
        <v>114.13</v>
      </c>
      <c r="I278" s="237">
        <v>0</v>
      </c>
      <c r="J278" s="194">
        <f t="shared" si="79"/>
        <v>719170.79</v>
      </c>
      <c r="K278" s="212"/>
      <c r="L278" s="203">
        <v>719151.43</v>
      </c>
      <c r="M278" s="203">
        <v>19.36</v>
      </c>
      <c r="N278" s="191"/>
      <c r="O278" s="190"/>
    </row>
    <row r="279" spans="2:15" ht="15.75" customHeight="1" outlineLevel="1" x14ac:dyDescent="0.3">
      <c r="B279" s="172" t="s">
        <v>933</v>
      </c>
      <c r="C279" s="171" t="s">
        <v>44</v>
      </c>
      <c r="D279" s="168" t="s">
        <v>11</v>
      </c>
      <c r="E279" s="169">
        <v>14060.79</v>
      </c>
      <c r="F279" s="169"/>
      <c r="G279" s="169"/>
      <c r="H279" s="169"/>
      <c r="I279" s="169"/>
      <c r="J279" s="112">
        <f>SUBTOTAL(9,J280:J300)</f>
        <v>183672622.41</v>
      </c>
      <c r="K279" s="222">
        <f>SUM(J280:J300)/E279</f>
        <v>13062.75</v>
      </c>
      <c r="L279" s="203">
        <v>0</v>
      </c>
      <c r="M279" s="203"/>
      <c r="N279" s="191"/>
      <c r="O279" s="190"/>
    </row>
    <row r="280" spans="2:15" s="173" customFormat="1" ht="15.75" customHeight="1" outlineLevel="2" x14ac:dyDescent="0.3">
      <c r="B280" s="176" t="s">
        <v>1244</v>
      </c>
      <c r="C280" s="174" t="s">
        <v>45</v>
      </c>
      <c r="D280" s="213" t="s">
        <v>31</v>
      </c>
      <c r="E280" s="193">
        <v>1</v>
      </c>
      <c r="F280" s="193">
        <f t="shared" ref="F280:F287" si="80">G280+H280+I280*90</f>
        <v>12820777.039999999</v>
      </c>
      <c r="G280" s="237">
        <v>3766292.38</v>
      </c>
      <c r="H280" s="237">
        <v>3169069.66</v>
      </c>
      <c r="I280" s="237">
        <v>65393.5</v>
      </c>
      <c r="J280" s="194">
        <f t="shared" ref="J280:J287" si="81">E280*F280</f>
        <v>12820777.039999999</v>
      </c>
      <c r="K280" s="212"/>
      <c r="L280" s="203">
        <v>12820777.119999999</v>
      </c>
      <c r="M280" s="203">
        <v>-0.08</v>
      </c>
      <c r="N280" s="191"/>
      <c r="O280" s="190"/>
    </row>
    <row r="281" spans="2:15" s="173" customFormat="1" ht="15.75" customHeight="1" outlineLevel="2" x14ac:dyDescent="0.3">
      <c r="B281" s="176" t="s">
        <v>1245</v>
      </c>
      <c r="C281" s="174" t="s">
        <v>46</v>
      </c>
      <c r="D281" s="213" t="s">
        <v>31</v>
      </c>
      <c r="E281" s="193">
        <v>1</v>
      </c>
      <c r="F281" s="193">
        <f t="shared" si="80"/>
        <v>4325577.5199999996</v>
      </c>
      <c r="G281" s="237">
        <v>1252085.93</v>
      </c>
      <c r="H281" s="237">
        <v>768372.89</v>
      </c>
      <c r="I281" s="237">
        <v>25612.43</v>
      </c>
      <c r="J281" s="194">
        <f t="shared" si="81"/>
        <v>4325577.5199999996</v>
      </c>
      <c r="K281" s="212"/>
      <c r="L281" s="203">
        <v>4325577.4800000004</v>
      </c>
      <c r="M281" s="203">
        <v>0.04</v>
      </c>
      <c r="N281" s="191"/>
      <c r="O281" s="190"/>
    </row>
    <row r="282" spans="2:15" s="173" customFormat="1" ht="31.5" customHeight="1" outlineLevel="2" x14ac:dyDescent="0.3">
      <c r="B282" s="176" t="s">
        <v>1246</v>
      </c>
      <c r="C282" s="174" t="s">
        <v>47</v>
      </c>
      <c r="D282" s="213" t="s">
        <v>31</v>
      </c>
      <c r="E282" s="193">
        <v>1</v>
      </c>
      <c r="F282" s="193">
        <f t="shared" si="80"/>
        <v>2883717.86</v>
      </c>
      <c r="G282" s="237">
        <v>834723.96</v>
      </c>
      <c r="H282" s="237">
        <v>512248.4</v>
      </c>
      <c r="I282" s="237">
        <v>17074.95</v>
      </c>
      <c r="J282" s="194">
        <f t="shared" si="81"/>
        <v>2883717.86</v>
      </c>
      <c r="K282" s="212"/>
      <c r="L282" s="203">
        <v>2883717.56</v>
      </c>
      <c r="M282" s="203">
        <v>0.3</v>
      </c>
      <c r="N282" s="191"/>
      <c r="O282" s="190"/>
    </row>
    <row r="283" spans="2:15" s="173" customFormat="1" ht="15.75" customHeight="1" outlineLevel="2" x14ac:dyDescent="0.3">
      <c r="B283" s="176" t="s">
        <v>1247</v>
      </c>
      <c r="C283" s="174" t="s">
        <v>48</v>
      </c>
      <c r="D283" s="213" t="s">
        <v>31</v>
      </c>
      <c r="E283" s="193">
        <v>1</v>
      </c>
      <c r="F283" s="193">
        <f t="shared" si="80"/>
        <v>10804081.02</v>
      </c>
      <c r="G283" s="237">
        <v>3146368.59</v>
      </c>
      <c r="H283" s="237">
        <v>1148656.83</v>
      </c>
      <c r="I283" s="237">
        <v>72322.84</v>
      </c>
      <c r="J283" s="194">
        <f t="shared" si="81"/>
        <v>10804081.02</v>
      </c>
      <c r="K283" s="212"/>
      <c r="L283" s="203">
        <v>10804080.82</v>
      </c>
      <c r="M283" s="203">
        <v>0.2</v>
      </c>
      <c r="N283" s="191"/>
      <c r="O283" s="190"/>
    </row>
    <row r="284" spans="2:15" s="173" customFormat="1" ht="15.75" customHeight="1" outlineLevel="2" x14ac:dyDescent="0.3">
      <c r="B284" s="176" t="s">
        <v>1248</v>
      </c>
      <c r="C284" s="174" t="s">
        <v>808</v>
      </c>
      <c r="D284" s="213" t="s">
        <v>31</v>
      </c>
      <c r="E284" s="193">
        <v>1</v>
      </c>
      <c r="F284" s="193">
        <f t="shared" si="80"/>
        <v>14174450.51</v>
      </c>
      <c r="G284" s="237">
        <v>4189108.32</v>
      </c>
      <c r="H284" s="237">
        <v>1497801.29</v>
      </c>
      <c r="I284" s="237">
        <v>94306.01</v>
      </c>
      <c r="J284" s="194">
        <f t="shared" si="81"/>
        <v>14174450.51</v>
      </c>
      <c r="K284" s="212"/>
      <c r="L284" s="203">
        <v>14174450.279999999</v>
      </c>
      <c r="M284" s="203">
        <v>0.23</v>
      </c>
      <c r="N284" s="191"/>
      <c r="O284" s="190"/>
    </row>
    <row r="285" spans="2:15" s="173" customFormat="1" ht="15.75" customHeight="1" outlineLevel="2" x14ac:dyDescent="0.3">
      <c r="B285" s="176" t="s">
        <v>1249</v>
      </c>
      <c r="C285" s="174" t="s">
        <v>50</v>
      </c>
      <c r="D285" s="213" t="s">
        <v>31</v>
      </c>
      <c r="E285" s="193">
        <v>1</v>
      </c>
      <c r="F285" s="193">
        <f t="shared" si="80"/>
        <v>38814109.990000002</v>
      </c>
      <c r="G285" s="237">
        <v>11914320.25</v>
      </c>
      <c r="H285" s="237">
        <v>4034968.44</v>
      </c>
      <c r="I285" s="237">
        <v>254053.57</v>
      </c>
      <c r="J285" s="194">
        <f t="shared" si="81"/>
        <v>38814109.990000002</v>
      </c>
      <c r="K285" s="212"/>
      <c r="L285" s="203">
        <v>38814109.869999997</v>
      </c>
      <c r="M285" s="203">
        <v>0.12</v>
      </c>
      <c r="N285" s="191"/>
      <c r="O285" s="190"/>
    </row>
    <row r="286" spans="2:15" s="173" customFormat="1" ht="15.75" customHeight="1" outlineLevel="2" x14ac:dyDescent="0.3">
      <c r="B286" s="176" t="s">
        <v>1250</v>
      </c>
      <c r="C286" s="174" t="s">
        <v>243</v>
      </c>
      <c r="D286" s="213" t="s">
        <v>31</v>
      </c>
      <c r="E286" s="193">
        <v>1</v>
      </c>
      <c r="F286" s="193">
        <f t="shared" si="80"/>
        <v>29848946.699999999</v>
      </c>
      <c r="G286" s="237">
        <v>4675667.7</v>
      </c>
      <c r="H286" s="237">
        <v>0</v>
      </c>
      <c r="I286" s="237">
        <v>279703.09999999998</v>
      </c>
      <c r="J286" s="194">
        <f t="shared" si="81"/>
        <v>29848946.699999999</v>
      </c>
      <c r="K286" s="212"/>
      <c r="L286" s="203">
        <v>29848946.449999999</v>
      </c>
      <c r="M286" s="203">
        <v>0.25</v>
      </c>
      <c r="N286" s="191"/>
      <c r="O286" s="190"/>
    </row>
    <row r="287" spans="2:15" s="173" customFormat="1" ht="31.5" customHeight="1" outlineLevel="2" x14ac:dyDescent="0.3">
      <c r="B287" s="176" t="s">
        <v>1251</v>
      </c>
      <c r="C287" s="174" t="s">
        <v>893</v>
      </c>
      <c r="D287" s="213" t="s">
        <v>31</v>
      </c>
      <c r="E287" s="193">
        <v>1</v>
      </c>
      <c r="F287" s="193">
        <f t="shared" si="80"/>
        <v>40395735.229999997</v>
      </c>
      <c r="G287" s="237">
        <v>10596323.6</v>
      </c>
      <c r="H287" s="237">
        <v>12068761.83</v>
      </c>
      <c r="I287" s="237">
        <v>197007.22</v>
      </c>
      <c r="J287" s="194">
        <f t="shared" si="81"/>
        <v>40395735.229999997</v>
      </c>
      <c r="K287" s="212"/>
      <c r="L287" s="203">
        <v>40395735.539999999</v>
      </c>
      <c r="M287" s="203">
        <v>-0.31</v>
      </c>
      <c r="N287" s="191"/>
      <c r="O287" s="190"/>
    </row>
    <row r="288" spans="2:15" s="173" customFormat="1" ht="15.75" customHeight="1" outlineLevel="2" x14ac:dyDescent="0.3">
      <c r="B288" s="176"/>
      <c r="C288" s="159" t="s">
        <v>51</v>
      </c>
      <c r="D288" s="213"/>
      <c r="E288" s="193"/>
      <c r="F288" s="193"/>
      <c r="G288" s="237"/>
      <c r="H288" s="237"/>
      <c r="I288" s="237"/>
      <c r="J288" s="194"/>
      <c r="K288" s="212"/>
      <c r="L288" s="203">
        <v>0</v>
      </c>
      <c r="M288" s="203">
        <v>0</v>
      </c>
      <c r="N288" s="191"/>
      <c r="O288" s="190"/>
    </row>
    <row r="289" spans="2:15" s="173" customFormat="1" ht="31.5" customHeight="1" outlineLevel="2" x14ac:dyDescent="0.3">
      <c r="B289" s="176" t="s">
        <v>1252</v>
      </c>
      <c r="C289" s="174" t="s">
        <v>672</v>
      </c>
      <c r="D289" s="213" t="s">
        <v>31</v>
      </c>
      <c r="E289" s="193">
        <v>1</v>
      </c>
      <c r="F289" s="193">
        <f t="shared" ref="F289:F300" si="82">G289+H289+I289*90</f>
        <v>8990769.2400000002</v>
      </c>
      <c r="G289" s="237">
        <v>3286173.74</v>
      </c>
      <c r="H289" s="237">
        <v>4249923.7</v>
      </c>
      <c r="I289" s="237">
        <v>16163.02</v>
      </c>
      <c r="J289" s="194">
        <f t="shared" ref="J289:J300" si="83">E289*F289</f>
        <v>8990769.2400000002</v>
      </c>
      <c r="K289" s="212"/>
      <c r="L289" s="203">
        <v>8990769.3200000003</v>
      </c>
      <c r="M289" s="203">
        <v>-0.08</v>
      </c>
      <c r="N289" s="191"/>
      <c r="O289" s="190"/>
    </row>
    <row r="290" spans="2:15" s="173" customFormat="1" ht="31.5" customHeight="1" outlineLevel="2" x14ac:dyDescent="0.3">
      <c r="B290" s="176" t="s">
        <v>1253</v>
      </c>
      <c r="C290" s="174" t="s">
        <v>673</v>
      </c>
      <c r="D290" s="213" t="s">
        <v>31</v>
      </c>
      <c r="E290" s="193">
        <v>1</v>
      </c>
      <c r="F290" s="193">
        <f t="shared" si="82"/>
        <v>4092321.55</v>
      </c>
      <c r="G290" s="237">
        <v>1013383.32</v>
      </c>
      <c r="H290" s="237">
        <v>2293808.83</v>
      </c>
      <c r="I290" s="237">
        <v>8723.66</v>
      </c>
      <c r="J290" s="194">
        <f t="shared" si="83"/>
        <v>4092321.55</v>
      </c>
      <c r="K290" s="212"/>
      <c r="L290" s="203">
        <v>4092321.35</v>
      </c>
      <c r="M290" s="203">
        <v>0.2</v>
      </c>
      <c r="N290" s="191"/>
      <c r="O290" s="190"/>
    </row>
    <row r="291" spans="2:15" s="173" customFormat="1" ht="15.75" customHeight="1" outlineLevel="2" x14ac:dyDescent="0.3">
      <c r="B291" s="176" t="s">
        <v>1254</v>
      </c>
      <c r="C291" s="174" t="s">
        <v>674</v>
      </c>
      <c r="D291" s="213" t="s">
        <v>31</v>
      </c>
      <c r="E291" s="193">
        <v>1</v>
      </c>
      <c r="F291" s="193">
        <f t="shared" si="82"/>
        <v>2520891.19</v>
      </c>
      <c r="G291" s="237">
        <v>1314806.6399999999</v>
      </c>
      <c r="H291" s="237">
        <v>1001050.15</v>
      </c>
      <c r="I291" s="237">
        <v>2278.16</v>
      </c>
      <c r="J291" s="194">
        <f t="shared" si="83"/>
        <v>2520891.19</v>
      </c>
      <c r="K291" s="212"/>
      <c r="L291" s="203">
        <v>2520891.16</v>
      </c>
      <c r="M291" s="203">
        <v>0.03</v>
      </c>
      <c r="N291" s="191"/>
      <c r="O291" s="190"/>
    </row>
    <row r="292" spans="2:15" s="173" customFormat="1" ht="31.5" customHeight="1" outlineLevel="2" x14ac:dyDescent="0.3">
      <c r="B292" s="176" t="s">
        <v>1255</v>
      </c>
      <c r="C292" s="174" t="s">
        <v>675</v>
      </c>
      <c r="D292" s="213" t="s">
        <v>31</v>
      </c>
      <c r="E292" s="193">
        <v>1</v>
      </c>
      <c r="F292" s="193">
        <f t="shared" si="82"/>
        <v>1599676.01</v>
      </c>
      <c r="G292" s="237">
        <v>666071.06000000006</v>
      </c>
      <c r="H292" s="237">
        <v>774891.75</v>
      </c>
      <c r="I292" s="237">
        <v>1763.48</v>
      </c>
      <c r="J292" s="194">
        <f t="shared" si="83"/>
        <v>1599676.01</v>
      </c>
      <c r="K292" s="212"/>
      <c r="L292" s="203">
        <v>1599675.58</v>
      </c>
      <c r="M292" s="203">
        <v>0.43</v>
      </c>
      <c r="N292" s="191"/>
      <c r="O292" s="190"/>
    </row>
    <row r="293" spans="2:15" s="173" customFormat="1" ht="31.5" customHeight="1" outlineLevel="2" x14ac:dyDescent="0.3">
      <c r="B293" s="176" t="s">
        <v>1256</v>
      </c>
      <c r="C293" s="174" t="s">
        <v>676</v>
      </c>
      <c r="D293" s="213" t="s">
        <v>31</v>
      </c>
      <c r="E293" s="193">
        <v>1</v>
      </c>
      <c r="F293" s="193">
        <f t="shared" si="82"/>
        <v>692833.22</v>
      </c>
      <c r="G293" s="237">
        <v>395467.13</v>
      </c>
      <c r="H293" s="237">
        <v>221537.49</v>
      </c>
      <c r="I293" s="237">
        <v>842.54</v>
      </c>
      <c r="J293" s="194">
        <f t="shared" si="83"/>
        <v>692833.22</v>
      </c>
      <c r="K293" s="212"/>
      <c r="L293" s="203">
        <v>692832.89</v>
      </c>
      <c r="M293" s="203">
        <v>0.33</v>
      </c>
      <c r="N293" s="191"/>
      <c r="O293" s="190"/>
    </row>
    <row r="294" spans="2:15" s="173" customFormat="1" ht="31.5" customHeight="1" outlineLevel="2" x14ac:dyDescent="0.3">
      <c r="B294" s="176" t="s">
        <v>1257</v>
      </c>
      <c r="C294" s="174" t="s">
        <v>892</v>
      </c>
      <c r="D294" s="213" t="s">
        <v>31</v>
      </c>
      <c r="E294" s="193">
        <v>1</v>
      </c>
      <c r="F294" s="193">
        <f t="shared" si="82"/>
        <v>1191575.93</v>
      </c>
      <c r="G294" s="237">
        <v>535014.71</v>
      </c>
      <c r="H294" s="237">
        <v>489137.82</v>
      </c>
      <c r="I294" s="237">
        <v>1860.26</v>
      </c>
      <c r="J294" s="194">
        <f t="shared" si="83"/>
        <v>1191575.93</v>
      </c>
      <c r="K294" s="212"/>
      <c r="L294" s="203">
        <v>1191575.54</v>
      </c>
      <c r="M294" s="203">
        <v>0.39</v>
      </c>
      <c r="N294" s="191"/>
      <c r="O294" s="190"/>
    </row>
    <row r="295" spans="2:15" s="173" customFormat="1" ht="15.75" customHeight="1" outlineLevel="2" x14ac:dyDescent="0.3">
      <c r="B295" s="176" t="s">
        <v>1258</v>
      </c>
      <c r="C295" s="174" t="s">
        <v>677</v>
      </c>
      <c r="D295" s="213" t="s">
        <v>31</v>
      </c>
      <c r="E295" s="193">
        <v>1</v>
      </c>
      <c r="F295" s="193">
        <f t="shared" si="82"/>
        <v>884887.59</v>
      </c>
      <c r="G295" s="237">
        <v>385177.08</v>
      </c>
      <c r="H295" s="237">
        <v>159907.41</v>
      </c>
      <c r="I295" s="237">
        <v>3775.59</v>
      </c>
      <c r="J295" s="194">
        <f t="shared" si="83"/>
        <v>884887.59</v>
      </c>
      <c r="K295" s="212"/>
      <c r="L295" s="203">
        <v>884887.74</v>
      </c>
      <c r="M295" s="203">
        <v>-0.15</v>
      </c>
      <c r="N295" s="191"/>
      <c r="O295" s="190"/>
    </row>
    <row r="296" spans="2:15" s="173" customFormat="1" ht="15.75" customHeight="1" outlineLevel="2" x14ac:dyDescent="0.3">
      <c r="B296" s="176" t="s">
        <v>1259</v>
      </c>
      <c r="C296" s="174" t="s">
        <v>678</v>
      </c>
      <c r="D296" s="213" t="s">
        <v>31</v>
      </c>
      <c r="E296" s="193">
        <v>1</v>
      </c>
      <c r="F296" s="193">
        <f t="shared" si="82"/>
        <v>2038774.71</v>
      </c>
      <c r="G296" s="237">
        <v>750434.06</v>
      </c>
      <c r="H296" s="237">
        <v>412268.95</v>
      </c>
      <c r="I296" s="237">
        <v>9734.1299999999992</v>
      </c>
      <c r="J296" s="194">
        <f t="shared" si="83"/>
        <v>2038774.71</v>
      </c>
      <c r="K296" s="212"/>
      <c r="L296" s="203">
        <v>2038774.52</v>
      </c>
      <c r="M296" s="203">
        <v>0.19</v>
      </c>
      <c r="N296" s="191"/>
      <c r="O296" s="190"/>
    </row>
    <row r="297" spans="2:15" s="173" customFormat="1" ht="31.5" customHeight="1" outlineLevel="2" x14ac:dyDescent="0.3">
      <c r="B297" s="176" t="s">
        <v>1260</v>
      </c>
      <c r="C297" s="174" t="s">
        <v>679</v>
      </c>
      <c r="D297" s="213" t="s">
        <v>31</v>
      </c>
      <c r="E297" s="193">
        <v>1</v>
      </c>
      <c r="F297" s="193">
        <f t="shared" si="82"/>
        <v>3615290.13</v>
      </c>
      <c r="G297" s="237">
        <v>934098.07</v>
      </c>
      <c r="H297" s="237">
        <v>1085882.6599999999</v>
      </c>
      <c r="I297" s="237">
        <v>17725.66</v>
      </c>
      <c r="J297" s="194">
        <f t="shared" si="83"/>
        <v>3615290.13</v>
      </c>
      <c r="K297" s="212"/>
      <c r="L297" s="203">
        <v>3615289.82</v>
      </c>
      <c r="M297" s="203">
        <v>0.31</v>
      </c>
      <c r="N297" s="191"/>
      <c r="O297" s="190"/>
    </row>
    <row r="298" spans="2:15" s="173" customFormat="1" ht="31.5" customHeight="1" outlineLevel="2" x14ac:dyDescent="0.3">
      <c r="B298" s="176" t="s">
        <v>1261</v>
      </c>
      <c r="C298" s="174" t="s">
        <v>680</v>
      </c>
      <c r="D298" s="213" t="s">
        <v>31</v>
      </c>
      <c r="E298" s="193">
        <v>1</v>
      </c>
      <c r="F298" s="193">
        <f t="shared" si="82"/>
        <v>2327724.2599999998</v>
      </c>
      <c r="G298" s="237">
        <v>1097347.57</v>
      </c>
      <c r="H298" s="237">
        <v>393720.49</v>
      </c>
      <c r="I298" s="237">
        <v>9296.18</v>
      </c>
      <c r="J298" s="194">
        <f t="shared" si="83"/>
        <v>2327724.2599999998</v>
      </c>
      <c r="K298" s="212"/>
      <c r="L298" s="203">
        <v>2327724.11</v>
      </c>
      <c r="M298" s="203">
        <v>0.15</v>
      </c>
      <c r="N298" s="191"/>
      <c r="O298" s="190"/>
    </row>
    <row r="299" spans="2:15" s="173" customFormat="1" ht="31.5" customHeight="1" outlineLevel="2" x14ac:dyDescent="0.3">
      <c r="B299" s="176" t="s">
        <v>1262</v>
      </c>
      <c r="C299" s="174" t="s">
        <v>681</v>
      </c>
      <c r="D299" s="213" t="s">
        <v>31</v>
      </c>
      <c r="E299" s="193">
        <v>1</v>
      </c>
      <c r="F299" s="193">
        <f t="shared" si="82"/>
        <v>520853.96</v>
      </c>
      <c r="G299" s="237">
        <v>189534.47</v>
      </c>
      <c r="H299" s="237">
        <v>134184.39000000001</v>
      </c>
      <c r="I299" s="237">
        <v>2190.39</v>
      </c>
      <c r="J299" s="194">
        <f t="shared" si="83"/>
        <v>520853.96</v>
      </c>
      <c r="K299" s="212"/>
      <c r="L299" s="203">
        <v>520853.96</v>
      </c>
      <c r="M299" s="203">
        <v>0</v>
      </c>
      <c r="N299" s="191"/>
      <c r="O299" s="190"/>
    </row>
    <row r="300" spans="2:15" s="173" customFormat="1" ht="31.5" customHeight="1" outlineLevel="2" x14ac:dyDescent="0.3">
      <c r="B300" s="176" t="s">
        <v>1263</v>
      </c>
      <c r="C300" s="174" t="s">
        <v>682</v>
      </c>
      <c r="D300" s="213" t="s">
        <v>31</v>
      </c>
      <c r="E300" s="193">
        <v>1</v>
      </c>
      <c r="F300" s="193">
        <f t="shared" si="82"/>
        <v>1129628.75</v>
      </c>
      <c r="G300" s="237">
        <v>401551.23</v>
      </c>
      <c r="H300" s="237">
        <v>294871.52</v>
      </c>
      <c r="I300" s="237">
        <v>4813.3999999999996</v>
      </c>
      <c r="J300" s="194">
        <f t="shared" si="83"/>
        <v>1129628.75</v>
      </c>
      <c r="K300" s="212"/>
      <c r="L300" s="203">
        <v>1129629.05</v>
      </c>
      <c r="M300" s="203">
        <v>-0.3</v>
      </c>
      <c r="N300" s="191"/>
      <c r="O300" s="190"/>
    </row>
    <row r="301" spans="2:15" ht="20.25" customHeight="1" outlineLevel="1" x14ac:dyDescent="0.3">
      <c r="B301" s="34" t="s">
        <v>77</v>
      </c>
      <c r="C301" s="4" t="s">
        <v>913</v>
      </c>
      <c r="D301" s="35"/>
      <c r="E301" s="36"/>
      <c r="F301" s="36"/>
      <c r="G301" s="36"/>
      <c r="H301" s="36"/>
      <c r="I301" s="36"/>
      <c r="J301" s="111">
        <f>SUBTOTAL(9,J302:J447)</f>
        <v>1327400255.5899999</v>
      </c>
      <c r="K301" s="37"/>
      <c r="L301" s="203">
        <v>0</v>
      </c>
      <c r="M301" s="203"/>
      <c r="N301" s="191"/>
      <c r="O301" s="190"/>
    </row>
    <row r="302" spans="2:15" ht="15.75" customHeight="1" outlineLevel="1" x14ac:dyDescent="0.3">
      <c r="B302" s="172" t="s">
        <v>14</v>
      </c>
      <c r="C302" s="171" t="s">
        <v>103</v>
      </c>
      <c r="D302" s="168"/>
      <c r="E302" s="169"/>
      <c r="F302" s="169"/>
      <c r="G302" s="169"/>
      <c r="H302" s="169"/>
      <c r="I302" s="169"/>
      <c r="J302" s="112">
        <f>SUBTOTAL(9,J303:J306)</f>
        <v>315121769.87</v>
      </c>
      <c r="K302" s="16"/>
      <c r="L302" s="203">
        <v>0</v>
      </c>
      <c r="M302" s="203"/>
      <c r="N302" s="191"/>
      <c r="O302" s="190"/>
    </row>
    <row r="303" spans="2:15" s="173" customFormat="1" ht="31.5" customHeight="1" outlineLevel="2" x14ac:dyDescent="0.3">
      <c r="B303" s="176" t="s">
        <v>110</v>
      </c>
      <c r="C303" s="174" t="s">
        <v>131</v>
      </c>
      <c r="D303" s="213" t="s">
        <v>8</v>
      </c>
      <c r="E303" s="193">
        <v>1135.6199999999999</v>
      </c>
      <c r="F303" s="106">
        <f t="shared" ref="F303:F306" si="84">G303+H303+I303*90</f>
        <v>34918.78</v>
      </c>
      <c r="G303" s="237">
        <v>16063.47</v>
      </c>
      <c r="H303" s="237">
        <v>18855.310000000001</v>
      </c>
      <c r="I303" s="237">
        <v>0</v>
      </c>
      <c r="J303" s="114">
        <f t="shared" ref="J303:J306" si="85">E303*F303</f>
        <v>39654464.939999998</v>
      </c>
      <c r="K303" s="212"/>
      <c r="L303" s="203">
        <v>39654470.030000001</v>
      </c>
      <c r="M303" s="203">
        <v>-5.09</v>
      </c>
      <c r="N303" s="191"/>
      <c r="O303" s="190"/>
    </row>
    <row r="304" spans="2:15" s="173" customFormat="1" ht="31.5" customHeight="1" outlineLevel="2" x14ac:dyDescent="0.3">
      <c r="B304" s="176" t="s">
        <v>111</v>
      </c>
      <c r="C304" s="174" t="s">
        <v>150</v>
      </c>
      <c r="D304" s="213" t="s">
        <v>8</v>
      </c>
      <c r="E304" s="193">
        <v>2706.1</v>
      </c>
      <c r="F304" s="106">
        <f t="shared" si="84"/>
        <v>34120.85</v>
      </c>
      <c r="G304" s="237">
        <v>16063.47</v>
      </c>
      <c r="H304" s="237">
        <v>18057.38</v>
      </c>
      <c r="I304" s="237">
        <v>0</v>
      </c>
      <c r="J304" s="114">
        <f t="shared" si="85"/>
        <v>92334432.189999998</v>
      </c>
      <c r="K304" s="212"/>
      <c r="L304" s="203">
        <v>92334456.200000003</v>
      </c>
      <c r="M304" s="203">
        <v>-24.01</v>
      </c>
      <c r="N304" s="191"/>
      <c r="O304" s="190"/>
    </row>
    <row r="305" spans="2:15" s="173" customFormat="1" ht="31.5" customHeight="1" outlineLevel="2" x14ac:dyDescent="0.3">
      <c r="B305" s="176" t="s">
        <v>112</v>
      </c>
      <c r="C305" s="174" t="s">
        <v>132</v>
      </c>
      <c r="D305" s="213" t="s">
        <v>8</v>
      </c>
      <c r="E305" s="193">
        <v>5901.55</v>
      </c>
      <c r="F305" s="106">
        <f t="shared" si="84"/>
        <v>30105.64</v>
      </c>
      <c r="G305" s="237">
        <v>14858.04</v>
      </c>
      <c r="H305" s="237">
        <v>15247.6</v>
      </c>
      <c r="I305" s="237">
        <v>0</v>
      </c>
      <c r="J305" s="114">
        <f t="shared" si="85"/>
        <v>177669939.74000001</v>
      </c>
      <c r="K305" s="212"/>
      <c r="L305" s="203">
        <v>177669907.72999999</v>
      </c>
      <c r="M305" s="203">
        <v>32.01</v>
      </c>
      <c r="N305" s="191"/>
      <c r="O305" s="190"/>
    </row>
    <row r="306" spans="2:15" s="173" customFormat="1" ht="31.5" customHeight="1" outlineLevel="2" x14ac:dyDescent="0.3">
      <c r="B306" s="176" t="s">
        <v>113</v>
      </c>
      <c r="C306" s="174" t="s">
        <v>707</v>
      </c>
      <c r="D306" s="213" t="s">
        <v>8</v>
      </c>
      <c r="E306" s="193">
        <v>175</v>
      </c>
      <c r="F306" s="193">
        <f t="shared" si="84"/>
        <v>31216.76</v>
      </c>
      <c r="G306" s="237">
        <v>15969.16</v>
      </c>
      <c r="H306" s="237">
        <v>15247.6</v>
      </c>
      <c r="I306" s="237">
        <v>0</v>
      </c>
      <c r="J306" s="177">
        <f t="shared" si="85"/>
        <v>5462933</v>
      </c>
      <c r="K306" s="212"/>
      <c r="L306" s="203">
        <v>5462932.1399999997</v>
      </c>
      <c r="M306" s="203">
        <v>0.86</v>
      </c>
      <c r="N306" s="191"/>
      <c r="O306" s="190"/>
    </row>
    <row r="307" spans="2:15" ht="29.25" customHeight="1" outlineLevel="1" x14ac:dyDescent="0.3">
      <c r="B307" s="172" t="s">
        <v>15</v>
      </c>
      <c r="C307" s="171" t="s">
        <v>249</v>
      </c>
      <c r="D307" s="168"/>
      <c r="E307" s="169"/>
      <c r="F307" s="169"/>
      <c r="G307" s="169"/>
      <c r="H307" s="169"/>
      <c r="I307" s="169"/>
      <c r="J307" s="112">
        <f>SUBTOTAL(9,J308:J316)</f>
        <v>63210174.270000003</v>
      </c>
      <c r="K307" s="16"/>
      <c r="L307" s="203">
        <v>0</v>
      </c>
      <c r="M307" s="203"/>
      <c r="N307" s="191"/>
      <c r="O307" s="190"/>
    </row>
    <row r="308" spans="2:15" s="173" customFormat="1" ht="38.25" customHeight="1" outlineLevel="2" x14ac:dyDescent="0.3">
      <c r="B308" s="176" t="s">
        <v>1264</v>
      </c>
      <c r="C308" s="174" t="s">
        <v>861</v>
      </c>
      <c r="D308" s="213" t="s">
        <v>11</v>
      </c>
      <c r="E308" s="213">
        <v>13.85</v>
      </c>
      <c r="F308" s="106">
        <f t="shared" ref="F308:F316" si="86">G308+H308+I308*90</f>
        <v>3824.93</v>
      </c>
      <c r="G308" s="237">
        <v>877.28</v>
      </c>
      <c r="H308" s="237">
        <v>2947.65</v>
      </c>
      <c r="I308" s="237">
        <v>0</v>
      </c>
      <c r="J308" s="114">
        <f t="shared" ref="J308:J316" si="87">E308*F308</f>
        <v>52975.28</v>
      </c>
      <c r="K308" s="212"/>
      <c r="L308" s="203">
        <v>52975.16</v>
      </c>
      <c r="M308" s="203">
        <v>0.12</v>
      </c>
      <c r="N308" s="191"/>
      <c r="O308" s="190"/>
    </row>
    <row r="309" spans="2:15" s="173" customFormat="1" ht="39" customHeight="1" outlineLevel="2" x14ac:dyDescent="0.3">
      <c r="B309" s="176" t="s">
        <v>1265</v>
      </c>
      <c r="C309" s="174" t="s">
        <v>136</v>
      </c>
      <c r="D309" s="213" t="s">
        <v>11</v>
      </c>
      <c r="E309" s="213">
        <v>0</v>
      </c>
      <c r="F309" s="106">
        <f t="shared" si="86"/>
        <v>3365.68</v>
      </c>
      <c r="G309" s="237">
        <v>839.13</v>
      </c>
      <c r="H309" s="237">
        <v>2526.5500000000002</v>
      </c>
      <c r="I309" s="237">
        <v>0</v>
      </c>
      <c r="J309" s="114">
        <f t="shared" si="87"/>
        <v>0</v>
      </c>
      <c r="K309" s="212"/>
      <c r="L309" s="203">
        <v>0</v>
      </c>
      <c r="M309" s="203">
        <v>0</v>
      </c>
      <c r="N309" s="191"/>
      <c r="O309" s="190"/>
    </row>
    <row r="310" spans="2:15" s="173" customFormat="1" ht="39" customHeight="1" outlineLevel="2" x14ac:dyDescent="0.3">
      <c r="B310" s="176" t="s">
        <v>1266</v>
      </c>
      <c r="C310" s="174" t="s">
        <v>137</v>
      </c>
      <c r="D310" s="213" t="s">
        <v>11</v>
      </c>
      <c r="E310" s="214">
        <v>12085.16</v>
      </c>
      <c r="F310" s="106">
        <f t="shared" si="86"/>
        <v>2944.59</v>
      </c>
      <c r="G310" s="237">
        <v>839.13</v>
      </c>
      <c r="H310" s="237">
        <v>2105.46</v>
      </c>
      <c r="I310" s="237">
        <v>0</v>
      </c>
      <c r="J310" s="114">
        <f t="shared" si="87"/>
        <v>35585841.280000001</v>
      </c>
      <c r="K310" s="212"/>
      <c r="L310" s="203">
        <v>35585896.869999997</v>
      </c>
      <c r="M310" s="203">
        <v>-55.59</v>
      </c>
      <c r="N310" s="191"/>
      <c r="O310" s="190"/>
    </row>
    <row r="311" spans="2:15" s="173" customFormat="1" ht="40.5" customHeight="1" outlineLevel="2" x14ac:dyDescent="0.3">
      <c r="B311" s="176" t="s">
        <v>1267</v>
      </c>
      <c r="C311" s="174" t="s">
        <v>139</v>
      </c>
      <c r="D311" s="213" t="s">
        <v>11</v>
      </c>
      <c r="E311" s="214">
        <v>2805.72</v>
      </c>
      <c r="F311" s="106">
        <f t="shared" si="86"/>
        <v>2370.9299999999998</v>
      </c>
      <c r="G311" s="237">
        <v>686.56</v>
      </c>
      <c r="H311" s="237">
        <v>1684.37</v>
      </c>
      <c r="I311" s="237">
        <v>0</v>
      </c>
      <c r="J311" s="114">
        <f t="shared" si="87"/>
        <v>6652165.7199999997</v>
      </c>
      <c r="K311" s="212"/>
      <c r="L311" s="203">
        <v>6652173.1399999997</v>
      </c>
      <c r="M311" s="203">
        <v>-7.42</v>
      </c>
      <c r="N311" s="191"/>
      <c r="O311" s="190"/>
    </row>
    <row r="312" spans="2:15" s="173" customFormat="1" ht="24.75" customHeight="1" outlineLevel="2" x14ac:dyDescent="0.3">
      <c r="B312" s="176" t="s">
        <v>1268</v>
      </c>
      <c r="C312" s="174" t="s">
        <v>794</v>
      </c>
      <c r="D312" s="213" t="s">
        <v>11</v>
      </c>
      <c r="E312" s="213">
        <v>0</v>
      </c>
      <c r="F312" s="106">
        <f t="shared" si="86"/>
        <v>1720.99</v>
      </c>
      <c r="G312" s="237">
        <v>457.71</v>
      </c>
      <c r="H312" s="237">
        <v>1263.28</v>
      </c>
      <c r="I312" s="237">
        <v>0</v>
      </c>
      <c r="J312" s="114">
        <f t="shared" si="87"/>
        <v>0</v>
      </c>
      <c r="K312" s="212"/>
      <c r="L312" s="203">
        <v>0</v>
      </c>
      <c r="M312" s="203">
        <v>0</v>
      </c>
      <c r="N312" s="191"/>
      <c r="O312" s="190"/>
    </row>
    <row r="313" spans="2:15" s="173" customFormat="1" ht="24.75" customHeight="1" outlineLevel="2" x14ac:dyDescent="0.3">
      <c r="B313" s="176" t="s">
        <v>1269</v>
      </c>
      <c r="C313" s="174" t="s">
        <v>795</v>
      </c>
      <c r="D313" s="213" t="s">
        <v>11</v>
      </c>
      <c r="E313" s="214">
        <v>13580.54</v>
      </c>
      <c r="F313" s="106">
        <f t="shared" si="86"/>
        <v>1452.46</v>
      </c>
      <c r="G313" s="237">
        <v>610.28</v>
      </c>
      <c r="H313" s="237">
        <v>842.18</v>
      </c>
      <c r="I313" s="237">
        <v>0</v>
      </c>
      <c r="J313" s="114">
        <f t="shared" si="87"/>
        <v>19725191.129999999</v>
      </c>
      <c r="K313" s="212"/>
      <c r="L313" s="203">
        <v>19725235.170000002</v>
      </c>
      <c r="M313" s="203">
        <v>-44.04</v>
      </c>
      <c r="N313" s="191"/>
      <c r="O313" s="190"/>
    </row>
    <row r="314" spans="2:15" s="173" customFormat="1" ht="24.75" customHeight="1" outlineLevel="2" x14ac:dyDescent="0.3">
      <c r="B314" s="176" t="s">
        <v>1270</v>
      </c>
      <c r="C314" s="174" t="s">
        <v>818</v>
      </c>
      <c r="D314" s="213" t="s">
        <v>11</v>
      </c>
      <c r="E314" s="213">
        <v>45.65</v>
      </c>
      <c r="F314" s="106">
        <f t="shared" si="86"/>
        <v>843.71</v>
      </c>
      <c r="G314" s="237">
        <v>457.71</v>
      </c>
      <c r="H314" s="237">
        <v>386</v>
      </c>
      <c r="I314" s="237">
        <v>0</v>
      </c>
      <c r="J314" s="114">
        <f t="shared" si="87"/>
        <v>38515.360000000001</v>
      </c>
      <c r="K314" s="212"/>
      <c r="L314" s="203">
        <v>38515.370000000003</v>
      </c>
      <c r="M314" s="203">
        <v>-0.01</v>
      </c>
      <c r="N314" s="191"/>
      <c r="O314" s="190"/>
    </row>
    <row r="315" spans="2:15" s="173" customFormat="1" ht="44.25" customHeight="1" outlineLevel="2" x14ac:dyDescent="0.3">
      <c r="B315" s="176" t="s">
        <v>1271</v>
      </c>
      <c r="C315" s="219" t="s">
        <v>880</v>
      </c>
      <c r="D315" s="213" t="s">
        <v>11</v>
      </c>
      <c r="E315" s="213">
        <v>200</v>
      </c>
      <c r="F315" s="193">
        <f t="shared" si="86"/>
        <v>2381</v>
      </c>
      <c r="G315" s="237">
        <v>1167.1600000000001</v>
      </c>
      <c r="H315" s="237">
        <v>1213.8399999999999</v>
      </c>
      <c r="I315" s="237">
        <v>0</v>
      </c>
      <c r="J315" s="194">
        <f t="shared" si="87"/>
        <v>476200</v>
      </c>
      <c r="K315" s="212"/>
      <c r="L315" s="203">
        <v>476200.45</v>
      </c>
      <c r="M315" s="203">
        <v>-0.45</v>
      </c>
      <c r="N315" s="191"/>
      <c r="O315" s="190"/>
    </row>
    <row r="316" spans="2:15" s="173" customFormat="1" ht="44.25" customHeight="1" outlineLevel="2" x14ac:dyDescent="0.3">
      <c r="B316" s="176" t="s">
        <v>1272</v>
      </c>
      <c r="C316" s="219" t="s">
        <v>879</v>
      </c>
      <c r="D316" s="213" t="s">
        <v>11</v>
      </c>
      <c r="E316" s="213">
        <v>150</v>
      </c>
      <c r="F316" s="193">
        <f t="shared" si="86"/>
        <v>4528.57</v>
      </c>
      <c r="G316" s="237">
        <v>2100.88</v>
      </c>
      <c r="H316" s="237">
        <v>2427.69</v>
      </c>
      <c r="I316" s="237">
        <v>0</v>
      </c>
      <c r="J316" s="194">
        <f t="shared" si="87"/>
        <v>679285.5</v>
      </c>
      <c r="K316" s="212"/>
      <c r="L316" s="203">
        <v>679285.93</v>
      </c>
      <c r="M316" s="203">
        <v>-0.43</v>
      </c>
      <c r="N316" s="191"/>
      <c r="O316" s="190"/>
    </row>
    <row r="317" spans="2:15" ht="15.75" customHeight="1" outlineLevel="1" x14ac:dyDescent="0.3">
      <c r="B317" s="172" t="s">
        <v>16</v>
      </c>
      <c r="C317" s="171" t="s">
        <v>27</v>
      </c>
      <c r="D317" s="168"/>
      <c r="E317" s="169"/>
      <c r="F317" s="169"/>
      <c r="G317" s="169"/>
      <c r="H317" s="169"/>
      <c r="I317" s="169"/>
      <c r="J317" s="112">
        <f>SUBTOTAL(9,J318:J320)</f>
        <v>167241772.99000001</v>
      </c>
      <c r="K317" s="13" t="s">
        <v>876</v>
      </c>
      <c r="L317" s="203">
        <v>0</v>
      </c>
      <c r="M317" s="203"/>
      <c r="N317" s="191"/>
      <c r="O317" s="190"/>
    </row>
    <row r="318" spans="2:15" ht="63" customHeight="1" outlineLevel="2" x14ac:dyDescent="0.3">
      <c r="B318" s="123" t="s">
        <v>1273</v>
      </c>
      <c r="C318" s="174" t="s">
        <v>752</v>
      </c>
      <c r="D318" s="213" t="s">
        <v>11</v>
      </c>
      <c r="E318" s="193">
        <v>3976.78</v>
      </c>
      <c r="F318" s="193">
        <f t="shared" ref="F318:F320" si="88">G318+H318+I318*90</f>
        <v>41023.760000000002</v>
      </c>
      <c r="G318" s="237">
        <v>11482.5</v>
      </c>
      <c r="H318" s="237">
        <v>29541.26</v>
      </c>
      <c r="I318" s="237">
        <v>0</v>
      </c>
      <c r="J318" s="194">
        <f t="shared" ref="J318:J320" si="89">E318*F318</f>
        <v>163142468.28999999</v>
      </c>
      <c r="K318" s="195" t="s">
        <v>3082</v>
      </c>
      <c r="L318" s="203">
        <v>163142495.47</v>
      </c>
      <c r="M318" s="203">
        <v>-27.18</v>
      </c>
      <c r="N318" s="191"/>
      <c r="O318" s="190"/>
    </row>
    <row r="319" spans="2:15" ht="31.5" customHeight="1" outlineLevel="2" x14ac:dyDescent="0.3">
      <c r="B319" s="176" t="s">
        <v>1274</v>
      </c>
      <c r="C319" s="174" t="s">
        <v>864</v>
      </c>
      <c r="D319" s="213" t="s">
        <v>11</v>
      </c>
      <c r="E319" s="193">
        <v>1980.2</v>
      </c>
      <c r="F319" s="193">
        <f t="shared" si="88"/>
        <v>504.18</v>
      </c>
      <c r="G319" s="237">
        <v>234.5</v>
      </c>
      <c r="H319" s="237">
        <v>269.68</v>
      </c>
      <c r="I319" s="237">
        <v>0</v>
      </c>
      <c r="J319" s="194">
        <f t="shared" si="89"/>
        <v>998377.24</v>
      </c>
      <c r="K319" s="195"/>
      <c r="L319" s="203">
        <v>998367.34</v>
      </c>
      <c r="M319" s="203">
        <v>9.9</v>
      </c>
      <c r="N319" s="191"/>
      <c r="O319" s="190"/>
    </row>
    <row r="320" spans="2:15" ht="171" customHeight="1" outlineLevel="2" x14ac:dyDescent="0.3">
      <c r="B320" s="123" t="s">
        <v>1275</v>
      </c>
      <c r="C320" s="174" t="s">
        <v>881</v>
      </c>
      <c r="D320" s="213" t="s">
        <v>11</v>
      </c>
      <c r="E320" s="193">
        <v>593</v>
      </c>
      <c r="F320" s="193">
        <f t="shared" si="88"/>
        <v>5229.22</v>
      </c>
      <c r="G320" s="237">
        <v>2010</v>
      </c>
      <c r="H320" s="237">
        <v>3219.22</v>
      </c>
      <c r="I320" s="237">
        <v>0</v>
      </c>
      <c r="J320" s="194">
        <f t="shared" si="89"/>
        <v>3100927.46</v>
      </c>
      <c r="K320" s="212"/>
      <c r="L320" s="203">
        <v>3100925.09</v>
      </c>
      <c r="M320" s="203">
        <v>2.37</v>
      </c>
      <c r="N320" s="191"/>
      <c r="O320" s="190"/>
    </row>
    <row r="321" spans="2:15" ht="15.75" customHeight="1" outlineLevel="1" x14ac:dyDescent="0.3">
      <c r="B321" s="172" t="s">
        <v>17</v>
      </c>
      <c r="C321" s="171" t="s">
        <v>56</v>
      </c>
      <c r="D321" s="168"/>
      <c r="E321" s="169"/>
      <c r="F321" s="169"/>
      <c r="G321" s="169"/>
      <c r="H321" s="169"/>
      <c r="I321" s="169"/>
      <c r="J321" s="112">
        <f>SUBTOTAL(9,J322:J355)</f>
        <v>20257742.559999999</v>
      </c>
      <c r="K321" s="13"/>
      <c r="L321" s="203">
        <v>0</v>
      </c>
      <c r="M321" s="203"/>
      <c r="N321" s="191"/>
      <c r="O321" s="190"/>
    </row>
    <row r="322" spans="2:15" ht="78.75" customHeight="1" outlineLevel="2" x14ac:dyDescent="0.3">
      <c r="B322" s="176" t="s">
        <v>1276</v>
      </c>
      <c r="C322" s="132" t="s">
        <v>706</v>
      </c>
      <c r="D322" s="213" t="s">
        <v>11</v>
      </c>
      <c r="E322" s="193">
        <v>1766.8</v>
      </c>
      <c r="F322" s="106">
        <f>G322+H322+I322*90</f>
        <v>0</v>
      </c>
      <c r="G322" s="237"/>
      <c r="H322" s="237"/>
      <c r="I322" s="237"/>
      <c r="J322" s="114">
        <f>E322*F322</f>
        <v>0</v>
      </c>
      <c r="K322" s="212"/>
      <c r="L322" s="203">
        <v>0</v>
      </c>
      <c r="M322" s="203">
        <v>0</v>
      </c>
      <c r="N322" s="191"/>
      <c r="O322" s="190"/>
    </row>
    <row r="323" spans="2:15" ht="31.5" customHeight="1" outlineLevel="2" x14ac:dyDescent="0.3">
      <c r="B323" s="207" t="s">
        <v>1277</v>
      </c>
      <c r="C323" s="20" t="s">
        <v>70</v>
      </c>
      <c r="D323" s="213" t="s">
        <v>68</v>
      </c>
      <c r="E323" s="193"/>
      <c r="F323" s="106"/>
      <c r="G323" s="237">
        <v>0</v>
      </c>
      <c r="H323" s="237">
        <v>0</v>
      </c>
      <c r="I323" s="237">
        <v>0</v>
      </c>
      <c r="J323" s="114"/>
      <c r="K323" s="212"/>
      <c r="L323" s="203">
        <v>0</v>
      </c>
      <c r="M323" s="203">
        <v>0</v>
      </c>
      <c r="N323" s="191"/>
      <c r="O323" s="190"/>
    </row>
    <row r="324" spans="2:15" ht="15.75" customHeight="1" outlineLevel="2" x14ac:dyDescent="0.3">
      <c r="B324" s="207" t="s">
        <v>1278</v>
      </c>
      <c r="C324" s="20" t="s">
        <v>64</v>
      </c>
      <c r="D324" s="213" t="s">
        <v>11</v>
      </c>
      <c r="E324" s="71">
        <f>E322</f>
        <v>1766.8</v>
      </c>
      <c r="F324" s="106">
        <f t="shared" ref="F324:F333" si="90">G324+H324+I324*90</f>
        <v>510</v>
      </c>
      <c r="G324" s="237">
        <v>150</v>
      </c>
      <c r="H324" s="237">
        <v>360</v>
      </c>
      <c r="I324" s="237">
        <v>0</v>
      </c>
      <c r="J324" s="114">
        <f t="shared" ref="J324:J333" si="91">E324*F324</f>
        <v>901068</v>
      </c>
      <c r="K324" s="212"/>
      <c r="L324" s="203">
        <v>901068</v>
      </c>
      <c r="M324" s="203">
        <v>0</v>
      </c>
      <c r="N324" s="191"/>
      <c r="O324" s="190"/>
    </row>
    <row r="325" spans="2:15" ht="15.75" customHeight="1" outlineLevel="2" x14ac:dyDescent="0.3">
      <c r="B325" s="207" t="s">
        <v>1279</v>
      </c>
      <c r="C325" s="20" t="s">
        <v>71</v>
      </c>
      <c r="D325" s="213" t="s">
        <v>11</v>
      </c>
      <c r="E325" s="71">
        <f>E322</f>
        <v>1766.8</v>
      </c>
      <c r="F325" s="106">
        <f t="shared" si="90"/>
        <v>480</v>
      </c>
      <c r="G325" s="237">
        <v>150</v>
      </c>
      <c r="H325" s="237">
        <v>330</v>
      </c>
      <c r="I325" s="237">
        <v>0</v>
      </c>
      <c r="J325" s="114">
        <f t="shared" si="91"/>
        <v>848064</v>
      </c>
      <c r="K325" s="212"/>
      <c r="L325" s="203">
        <v>848064</v>
      </c>
      <c r="M325" s="203">
        <v>0</v>
      </c>
      <c r="N325" s="191"/>
      <c r="O325" s="190"/>
    </row>
    <row r="326" spans="2:15" ht="15.75" customHeight="1" outlineLevel="2" x14ac:dyDescent="0.3">
      <c r="B326" s="207" t="s">
        <v>1280</v>
      </c>
      <c r="C326" s="20" t="s">
        <v>65</v>
      </c>
      <c r="D326" s="213" t="s">
        <v>8</v>
      </c>
      <c r="E326" s="193">
        <f>E322*0.05</f>
        <v>88.34</v>
      </c>
      <c r="F326" s="106">
        <f t="shared" si="90"/>
        <v>9276</v>
      </c>
      <c r="G326" s="237">
        <v>3600</v>
      </c>
      <c r="H326" s="237">
        <v>5676</v>
      </c>
      <c r="I326" s="237">
        <v>0</v>
      </c>
      <c r="J326" s="114">
        <f t="shared" si="91"/>
        <v>819441.84</v>
      </c>
      <c r="K326" s="212"/>
      <c r="L326" s="203">
        <v>819441.84</v>
      </c>
      <c r="M326" s="203">
        <v>0</v>
      </c>
      <c r="N326" s="191"/>
      <c r="O326" s="190"/>
    </row>
    <row r="327" spans="2:15" ht="15.75" customHeight="1" outlineLevel="2" x14ac:dyDescent="0.3">
      <c r="B327" s="207" t="s">
        <v>1281</v>
      </c>
      <c r="C327" s="20" t="s">
        <v>66</v>
      </c>
      <c r="D327" s="29" t="s">
        <v>8</v>
      </c>
      <c r="E327" s="193">
        <f>E322*0.25</f>
        <v>441.7</v>
      </c>
      <c r="F327" s="106">
        <f t="shared" si="90"/>
        <v>7356</v>
      </c>
      <c r="G327" s="237">
        <v>3000</v>
      </c>
      <c r="H327" s="237">
        <v>4356</v>
      </c>
      <c r="I327" s="237">
        <v>0</v>
      </c>
      <c r="J327" s="114">
        <f t="shared" si="91"/>
        <v>3249145.2</v>
      </c>
      <c r="K327" s="212"/>
      <c r="L327" s="203">
        <v>3249145.2</v>
      </c>
      <c r="M327" s="203">
        <v>0</v>
      </c>
      <c r="N327" s="191"/>
      <c r="O327" s="190"/>
    </row>
    <row r="328" spans="2:15" ht="15.75" customHeight="1" outlineLevel="2" x14ac:dyDescent="0.3">
      <c r="B328" s="207" t="s">
        <v>1282</v>
      </c>
      <c r="C328" s="20" t="s">
        <v>74</v>
      </c>
      <c r="D328" s="213" t="s">
        <v>11</v>
      </c>
      <c r="E328" s="71">
        <f>E322</f>
        <v>1766.8</v>
      </c>
      <c r="F328" s="106">
        <f t="shared" si="90"/>
        <v>126</v>
      </c>
      <c r="G328" s="237">
        <v>60</v>
      </c>
      <c r="H328" s="237">
        <v>66</v>
      </c>
      <c r="I328" s="237">
        <v>0</v>
      </c>
      <c r="J328" s="114">
        <f t="shared" si="91"/>
        <v>222616.8</v>
      </c>
      <c r="K328" s="212"/>
      <c r="L328" s="203">
        <v>222616.8</v>
      </c>
      <c r="M328" s="203">
        <v>0</v>
      </c>
      <c r="N328" s="191"/>
      <c r="O328" s="190"/>
    </row>
    <row r="329" spans="2:15" ht="15.75" customHeight="1" outlineLevel="2" x14ac:dyDescent="0.3">
      <c r="B329" s="207" t="s">
        <v>1283</v>
      </c>
      <c r="C329" s="20" t="s">
        <v>73</v>
      </c>
      <c r="D329" s="213" t="s">
        <v>11</v>
      </c>
      <c r="E329" s="71">
        <v>1766.8</v>
      </c>
      <c r="F329" s="106">
        <f t="shared" si="90"/>
        <v>427.2</v>
      </c>
      <c r="G329" s="237">
        <v>180</v>
      </c>
      <c r="H329" s="237">
        <v>247.2</v>
      </c>
      <c r="I329" s="237">
        <v>0</v>
      </c>
      <c r="J329" s="114">
        <f t="shared" si="91"/>
        <v>754776.96</v>
      </c>
      <c r="K329" s="212"/>
      <c r="L329" s="203">
        <v>754776.96</v>
      </c>
      <c r="M329" s="203">
        <v>0</v>
      </c>
      <c r="N329" s="191"/>
      <c r="O329" s="190"/>
    </row>
    <row r="330" spans="2:15" ht="15.75" customHeight="1" outlineLevel="2" x14ac:dyDescent="0.3">
      <c r="B330" s="207" t="s">
        <v>1284</v>
      </c>
      <c r="C330" s="20" t="s">
        <v>67</v>
      </c>
      <c r="D330" s="213" t="s">
        <v>8</v>
      </c>
      <c r="E330" s="193">
        <f>E322*0.2</f>
        <v>353.36</v>
      </c>
      <c r="F330" s="106">
        <f t="shared" si="90"/>
        <v>8856</v>
      </c>
      <c r="G330" s="237">
        <v>1800</v>
      </c>
      <c r="H330" s="237">
        <v>7056</v>
      </c>
      <c r="I330" s="237">
        <v>0</v>
      </c>
      <c r="J330" s="114">
        <f t="shared" si="91"/>
        <v>3129356.16</v>
      </c>
      <c r="K330" s="212"/>
      <c r="L330" s="203">
        <v>3129356.16</v>
      </c>
      <c r="M330" s="203">
        <v>0</v>
      </c>
      <c r="N330" s="191"/>
      <c r="O330" s="190"/>
    </row>
    <row r="331" spans="2:15" ht="15.75" customHeight="1" outlineLevel="2" x14ac:dyDescent="0.3">
      <c r="B331" s="207" t="s">
        <v>1285</v>
      </c>
      <c r="C331" s="20" t="s">
        <v>72</v>
      </c>
      <c r="D331" s="213" t="s">
        <v>11</v>
      </c>
      <c r="E331" s="193">
        <f>E322</f>
        <v>1766.8</v>
      </c>
      <c r="F331" s="106">
        <f t="shared" si="90"/>
        <v>399</v>
      </c>
      <c r="G331" s="237">
        <v>150</v>
      </c>
      <c r="H331" s="237">
        <v>249</v>
      </c>
      <c r="I331" s="237">
        <v>0</v>
      </c>
      <c r="J331" s="114">
        <f t="shared" si="91"/>
        <v>704953.2</v>
      </c>
      <c r="K331" s="212"/>
      <c r="L331" s="203">
        <v>704953.2</v>
      </c>
      <c r="M331" s="203">
        <v>0</v>
      </c>
      <c r="N331" s="191"/>
      <c r="O331" s="190"/>
    </row>
    <row r="332" spans="2:15" ht="15.75" customHeight="1" outlineLevel="2" x14ac:dyDescent="0.3">
      <c r="B332" s="207" t="s">
        <v>1286</v>
      </c>
      <c r="C332" s="20" t="s">
        <v>69</v>
      </c>
      <c r="D332" s="213" t="s">
        <v>68</v>
      </c>
      <c r="E332" s="193"/>
      <c r="F332" s="106">
        <f t="shared" si="90"/>
        <v>0</v>
      </c>
      <c r="G332" s="237">
        <v>0</v>
      </c>
      <c r="H332" s="237">
        <v>0</v>
      </c>
      <c r="I332" s="237">
        <v>0</v>
      </c>
      <c r="J332" s="114">
        <f t="shared" si="91"/>
        <v>0</v>
      </c>
      <c r="K332" s="212"/>
      <c r="L332" s="203">
        <v>0</v>
      </c>
      <c r="M332" s="203">
        <v>0</v>
      </c>
      <c r="N332" s="191"/>
      <c r="O332" s="190"/>
    </row>
    <row r="333" spans="2:15" ht="47.25" customHeight="1" outlineLevel="2" x14ac:dyDescent="0.3">
      <c r="B333" s="176" t="s">
        <v>1287</v>
      </c>
      <c r="C333" s="174" t="s">
        <v>717</v>
      </c>
      <c r="D333" s="213" t="s">
        <v>366</v>
      </c>
      <c r="E333" s="193">
        <v>330</v>
      </c>
      <c r="F333" s="106">
        <f t="shared" si="90"/>
        <v>5316.73</v>
      </c>
      <c r="G333" s="237">
        <v>1781.5</v>
      </c>
      <c r="H333" s="237">
        <v>3535.23</v>
      </c>
      <c r="I333" s="237">
        <v>0</v>
      </c>
      <c r="J333" s="114">
        <f t="shared" si="91"/>
        <v>1754520.9</v>
      </c>
      <c r="K333" s="212"/>
      <c r="L333" s="203">
        <v>1754518.87</v>
      </c>
      <c r="M333" s="203">
        <v>2.0299999999999998</v>
      </c>
      <c r="N333" s="191"/>
      <c r="O333" s="190"/>
    </row>
    <row r="334" spans="2:15" ht="32.25" customHeight="1" outlineLevel="2" x14ac:dyDescent="0.3">
      <c r="B334" s="176" t="s">
        <v>1288</v>
      </c>
      <c r="C334" s="132" t="s">
        <v>718</v>
      </c>
      <c r="D334" s="213"/>
      <c r="E334" s="193"/>
      <c r="F334" s="193"/>
      <c r="G334" s="237"/>
      <c r="H334" s="237"/>
      <c r="I334" s="237"/>
      <c r="J334" s="194"/>
      <c r="K334" s="212"/>
      <c r="L334" s="203">
        <v>0</v>
      </c>
      <c r="M334" s="203">
        <v>0</v>
      </c>
      <c r="N334" s="191"/>
      <c r="O334" s="190"/>
    </row>
    <row r="335" spans="2:15" ht="15.75" customHeight="1" outlineLevel="2" x14ac:dyDescent="0.3">
      <c r="B335" s="207" t="s">
        <v>1292</v>
      </c>
      <c r="C335" s="20" t="s">
        <v>719</v>
      </c>
      <c r="D335" s="213" t="s">
        <v>11</v>
      </c>
      <c r="E335" s="193">
        <v>135</v>
      </c>
      <c r="F335" s="193">
        <f t="shared" ref="F335:F343" si="92">G335+H335+I335*90</f>
        <v>413.68</v>
      </c>
      <c r="G335" s="237">
        <v>150</v>
      </c>
      <c r="H335" s="237">
        <v>263.68</v>
      </c>
      <c r="I335" s="237">
        <v>0</v>
      </c>
      <c r="J335" s="194">
        <f t="shared" ref="J335:J343" si="93">E335*F335</f>
        <v>55846.8</v>
      </c>
      <c r="K335" s="212"/>
      <c r="L335" s="203">
        <v>55846.34</v>
      </c>
      <c r="M335" s="203">
        <v>0.46</v>
      </c>
      <c r="N335" s="191"/>
      <c r="O335" s="190"/>
    </row>
    <row r="336" spans="2:15" ht="15.75" customHeight="1" outlineLevel="2" x14ac:dyDescent="0.3">
      <c r="B336" s="207" t="s">
        <v>1293</v>
      </c>
      <c r="C336" s="20" t="s">
        <v>720</v>
      </c>
      <c r="D336" s="213" t="s">
        <v>11</v>
      </c>
      <c r="E336" s="193">
        <v>135</v>
      </c>
      <c r="F336" s="193">
        <f t="shared" si="92"/>
        <v>438.42</v>
      </c>
      <c r="G336" s="237">
        <v>150</v>
      </c>
      <c r="H336" s="237">
        <v>288.42</v>
      </c>
      <c r="I336" s="237">
        <v>0</v>
      </c>
      <c r="J336" s="194">
        <f t="shared" si="93"/>
        <v>59186.7</v>
      </c>
      <c r="K336" s="212"/>
      <c r="L336" s="203">
        <v>59186.7</v>
      </c>
      <c r="M336" s="203">
        <v>0</v>
      </c>
      <c r="N336" s="191"/>
      <c r="O336" s="190"/>
    </row>
    <row r="337" spans="2:15" ht="15.75" customHeight="1" outlineLevel="2" x14ac:dyDescent="0.3">
      <c r="B337" s="207" t="s">
        <v>1294</v>
      </c>
      <c r="C337" s="20" t="s">
        <v>721</v>
      </c>
      <c r="D337" s="213" t="s">
        <v>11</v>
      </c>
      <c r="E337" s="193">
        <v>135</v>
      </c>
      <c r="F337" s="193">
        <f t="shared" si="92"/>
        <v>126</v>
      </c>
      <c r="G337" s="237">
        <v>60</v>
      </c>
      <c r="H337" s="237">
        <v>66</v>
      </c>
      <c r="I337" s="237">
        <v>0</v>
      </c>
      <c r="J337" s="194">
        <f t="shared" si="93"/>
        <v>17010</v>
      </c>
      <c r="K337" s="212"/>
      <c r="L337" s="203">
        <v>17010</v>
      </c>
      <c r="M337" s="203">
        <v>0</v>
      </c>
      <c r="N337" s="191"/>
      <c r="O337" s="190"/>
    </row>
    <row r="338" spans="2:15" ht="15.75" customHeight="1" outlineLevel="2" x14ac:dyDescent="0.3">
      <c r="B338" s="207" t="s">
        <v>1295</v>
      </c>
      <c r="C338" s="20" t="s">
        <v>722</v>
      </c>
      <c r="D338" s="213" t="s">
        <v>11</v>
      </c>
      <c r="E338" s="193">
        <v>135</v>
      </c>
      <c r="F338" s="193">
        <f t="shared" si="92"/>
        <v>944.4</v>
      </c>
      <c r="G338" s="237">
        <v>390</v>
      </c>
      <c r="H338" s="237">
        <v>554.4</v>
      </c>
      <c r="I338" s="237">
        <v>0</v>
      </c>
      <c r="J338" s="194">
        <f t="shared" si="93"/>
        <v>127494</v>
      </c>
      <c r="K338" s="212"/>
      <c r="L338" s="203">
        <v>127494</v>
      </c>
      <c r="M338" s="203">
        <v>0</v>
      </c>
      <c r="N338" s="191"/>
      <c r="O338" s="190"/>
    </row>
    <row r="339" spans="2:15" ht="15.75" customHeight="1" outlineLevel="2" x14ac:dyDescent="0.3">
      <c r="B339" s="207" t="s">
        <v>1296</v>
      </c>
      <c r="C339" s="20" t="s">
        <v>723</v>
      </c>
      <c r="D339" s="213" t="s">
        <v>8</v>
      </c>
      <c r="E339" s="193">
        <v>13.5</v>
      </c>
      <c r="F339" s="193">
        <f t="shared" si="92"/>
        <v>9336</v>
      </c>
      <c r="G339" s="237">
        <v>2280</v>
      </c>
      <c r="H339" s="237">
        <v>7056</v>
      </c>
      <c r="I339" s="237">
        <v>0</v>
      </c>
      <c r="J339" s="194">
        <f t="shared" si="93"/>
        <v>126036</v>
      </c>
      <c r="K339" s="212"/>
      <c r="L339" s="203">
        <v>126036</v>
      </c>
      <c r="M339" s="203">
        <v>0</v>
      </c>
      <c r="N339" s="191"/>
      <c r="O339" s="190"/>
    </row>
    <row r="340" spans="2:15" ht="15.75" customHeight="1" outlineLevel="2" x14ac:dyDescent="0.3">
      <c r="B340" s="207" t="s">
        <v>1297</v>
      </c>
      <c r="C340" s="20" t="s">
        <v>724</v>
      </c>
      <c r="D340" s="213" t="s">
        <v>11</v>
      </c>
      <c r="E340" s="193">
        <v>135</v>
      </c>
      <c r="F340" s="193">
        <f t="shared" si="92"/>
        <v>252</v>
      </c>
      <c r="G340" s="237">
        <v>120</v>
      </c>
      <c r="H340" s="237">
        <v>132</v>
      </c>
      <c r="I340" s="237">
        <v>0</v>
      </c>
      <c r="J340" s="194">
        <f t="shared" si="93"/>
        <v>34020</v>
      </c>
      <c r="K340" s="212"/>
      <c r="L340" s="203">
        <v>34020</v>
      </c>
      <c r="M340" s="203">
        <v>0</v>
      </c>
      <c r="N340" s="191"/>
      <c r="O340" s="190"/>
    </row>
    <row r="341" spans="2:15" ht="15.75" customHeight="1" outlineLevel="2" x14ac:dyDescent="0.3">
      <c r="B341" s="207" t="s">
        <v>1298</v>
      </c>
      <c r="C341" s="20" t="s">
        <v>725</v>
      </c>
      <c r="D341" s="213" t="s">
        <v>11</v>
      </c>
      <c r="E341" s="193">
        <v>135</v>
      </c>
      <c r="F341" s="193">
        <f t="shared" si="92"/>
        <v>840</v>
      </c>
      <c r="G341" s="237">
        <v>120</v>
      </c>
      <c r="H341" s="237">
        <v>720</v>
      </c>
      <c r="I341" s="237">
        <v>0</v>
      </c>
      <c r="J341" s="194">
        <f t="shared" si="93"/>
        <v>113400</v>
      </c>
      <c r="K341" s="212"/>
      <c r="L341" s="203">
        <v>113400</v>
      </c>
      <c r="M341" s="203">
        <v>0</v>
      </c>
      <c r="N341" s="191"/>
      <c r="O341" s="190"/>
    </row>
    <row r="342" spans="2:15" ht="15.75" customHeight="1" outlineLevel="2" x14ac:dyDescent="0.3">
      <c r="B342" s="207" t="s">
        <v>1299</v>
      </c>
      <c r="C342" s="20" t="s">
        <v>726</v>
      </c>
      <c r="D342" s="213" t="s">
        <v>155</v>
      </c>
      <c r="E342" s="193">
        <v>40</v>
      </c>
      <c r="F342" s="193">
        <f t="shared" si="92"/>
        <v>360</v>
      </c>
      <c r="G342" s="237">
        <v>180</v>
      </c>
      <c r="H342" s="237">
        <v>180</v>
      </c>
      <c r="I342" s="237">
        <v>0</v>
      </c>
      <c r="J342" s="194">
        <f t="shared" si="93"/>
        <v>14400</v>
      </c>
      <c r="K342" s="212"/>
      <c r="L342" s="203">
        <v>14400</v>
      </c>
      <c r="M342" s="203">
        <v>0</v>
      </c>
      <c r="N342" s="191"/>
      <c r="O342" s="190"/>
    </row>
    <row r="343" spans="2:15" ht="15.75" customHeight="1" outlineLevel="2" x14ac:dyDescent="0.3">
      <c r="B343" s="207" t="s">
        <v>1300</v>
      </c>
      <c r="C343" s="20" t="s">
        <v>727</v>
      </c>
      <c r="D343" s="213" t="s">
        <v>155</v>
      </c>
      <c r="E343" s="193">
        <v>140</v>
      </c>
      <c r="F343" s="193">
        <f t="shared" si="92"/>
        <v>480</v>
      </c>
      <c r="G343" s="237">
        <v>180</v>
      </c>
      <c r="H343" s="237">
        <v>300</v>
      </c>
      <c r="I343" s="237">
        <v>0</v>
      </c>
      <c r="J343" s="194">
        <f t="shared" si="93"/>
        <v>67200</v>
      </c>
      <c r="K343" s="212"/>
      <c r="L343" s="203">
        <v>67200</v>
      </c>
      <c r="M343" s="203">
        <v>0</v>
      </c>
      <c r="N343" s="191"/>
      <c r="O343" s="190"/>
    </row>
    <row r="344" spans="2:15" ht="15.75" customHeight="1" outlineLevel="2" x14ac:dyDescent="0.3">
      <c r="B344" s="176" t="s">
        <v>1289</v>
      </c>
      <c r="C344" s="132" t="s">
        <v>728</v>
      </c>
      <c r="D344" s="213"/>
      <c r="E344" s="193"/>
      <c r="F344" s="193"/>
      <c r="G344" s="237"/>
      <c r="H344" s="237"/>
      <c r="I344" s="237"/>
      <c r="J344" s="194"/>
      <c r="K344" s="128"/>
      <c r="L344" s="203">
        <v>0</v>
      </c>
      <c r="M344" s="203">
        <v>0</v>
      </c>
      <c r="N344" s="191"/>
      <c r="O344" s="190"/>
    </row>
    <row r="345" spans="2:15" ht="15.75" customHeight="1" outlineLevel="2" x14ac:dyDescent="0.3">
      <c r="B345" s="207" t="s">
        <v>1301</v>
      </c>
      <c r="C345" s="20" t="s">
        <v>729</v>
      </c>
      <c r="D345" s="213" t="s">
        <v>8</v>
      </c>
      <c r="E345" s="193">
        <v>13</v>
      </c>
      <c r="F345" s="193">
        <f t="shared" ref="F345:F347" si="94">G345+H345+I345*90</f>
        <v>9336</v>
      </c>
      <c r="G345" s="237">
        <v>2280</v>
      </c>
      <c r="H345" s="237">
        <v>7056</v>
      </c>
      <c r="I345" s="237">
        <v>0</v>
      </c>
      <c r="J345" s="194">
        <f t="shared" ref="J345:J347" si="95">E345*F345</f>
        <v>121368</v>
      </c>
      <c r="K345" s="128"/>
      <c r="L345" s="203">
        <v>121368</v>
      </c>
      <c r="M345" s="203">
        <v>0</v>
      </c>
      <c r="N345" s="191"/>
      <c r="O345" s="190"/>
    </row>
    <row r="346" spans="2:15" ht="15.75" customHeight="1" outlineLevel="2" x14ac:dyDescent="0.3">
      <c r="B346" s="207" t="s">
        <v>1302</v>
      </c>
      <c r="C346" s="20" t="s">
        <v>730</v>
      </c>
      <c r="D346" s="213" t="s">
        <v>11</v>
      </c>
      <c r="E346" s="193">
        <v>130</v>
      </c>
      <c r="F346" s="193">
        <f t="shared" si="94"/>
        <v>2052</v>
      </c>
      <c r="G346" s="237">
        <v>600</v>
      </c>
      <c r="H346" s="237">
        <v>1452</v>
      </c>
      <c r="I346" s="237">
        <v>0</v>
      </c>
      <c r="J346" s="194">
        <f t="shared" si="95"/>
        <v>266760</v>
      </c>
      <c r="K346" s="128"/>
      <c r="L346" s="203">
        <v>266760</v>
      </c>
      <c r="M346" s="203">
        <v>0</v>
      </c>
      <c r="N346" s="191"/>
      <c r="O346" s="190"/>
    </row>
    <row r="347" spans="2:15" ht="15.75" customHeight="1" outlineLevel="2" x14ac:dyDescent="0.3">
      <c r="B347" s="207" t="s">
        <v>1303</v>
      </c>
      <c r="C347" s="20" t="s">
        <v>731</v>
      </c>
      <c r="D347" s="213" t="s">
        <v>11</v>
      </c>
      <c r="E347" s="193">
        <v>130</v>
      </c>
      <c r="F347" s="193">
        <f t="shared" si="94"/>
        <v>702</v>
      </c>
      <c r="G347" s="237">
        <v>240</v>
      </c>
      <c r="H347" s="237">
        <v>462</v>
      </c>
      <c r="I347" s="237">
        <v>0</v>
      </c>
      <c r="J347" s="194">
        <f t="shared" si="95"/>
        <v>91260</v>
      </c>
      <c r="K347" s="128"/>
      <c r="L347" s="203">
        <v>91260</v>
      </c>
      <c r="M347" s="203">
        <v>0</v>
      </c>
      <c r="N347" s="191"/>
      <c r="O347" s="190"/>
    </row>
    <row r="348" spans="2:15" ht="15.75" customHeight="1" outlineLevel="2" x14ac:dyDescent="0.3">
      <c r="B348" s="176" t="s">
        <v>1290</v>
      </c>
      <c r="C348" s="132" t="s">
        <v>710</v>
      </c>
      <c r="D348" s="213"/>
      <c r="E348" s="193"/>
      <c r="F348" s="193"/>
      <c r="G348" s="237"/>
      <c r="H348" s="237"/>
      <c r="I348" s="237"/>
      <c r="J348" s="194"/>
      <c r="K348" s="128"/>
      <c r="L348" s="203">
        <v>0</v>
      </c>
      <c r="M348" s="203">
        <v>0</v>
      </c>
      <c r="N348" s="191"/>
      <c r="O348" s="190"/>
    </row>
    <row r="349" spans="2:15" ht="31.5" customHeight="1" outlineLevel="2" x14ac:dyDescent="0.3">
      <c r="B349" s="207" t="s">
        <v>1304</v>
      </c>
      <c r="C349" s="20" t="s">
        <v>733</v>
      </c>
      <c r="D349" s="213" t="s">
        <v>11</v>
      </c>
      <c r="E349" s="193">
        <v>100</v>
      </c>
      <c r="F349" s="193">
        <f t="shared" ref="F349:F355" si="96">G349+H349+I349*90</f>
        <v>413.68</v>
      </c>
      <c r="G349" s="237">
        <v>150</v>
      </c>
      <c r="H349" s="237">
        <v>263.68</v>
      </c>
      <c r="I349" s="237">
        <v>0</v>
      </c>
      <c r="J349" s="194">
        <f t="shared" ref="J349:J355" si="97">E349*F349</f>
        <v>41368</v>
      </c>
      <c r="K349" s="212"/>
      <c r="L349" s="203">
        <v>41367.660000000003</v>
      </c>
      <c r="M349" s="203">
        <v>0.34</v>
      </c>
      <c r="N349" s="191"/>
      <c r="O349" s="190"/>
    </row>
    <row r="350" spans="2:15" ht="15.75" customHeight="1" outlineLevel="2" x14ac:dyDescent="0.3">
      <c r="B350" s="207" t="s">
        <v>1305</v>
      </c>
      <c r="C350" s="20" t="s">
        <v>734</v>
      </c>
      <c r="D350" s="213" t="s">
        <v>11</v>
      </c>
      <c r="E350" s="193">
        <v>100</v>
      </c>
      <c r="F350" s="193">
        <f t="shared" si="96"/>
        <v>438.42</v>
      </c>
      <c r="G350" s="237">
        <v>150</v>
      </c>
      <c r="H350" s="237">
        <v>288.42</v>
      </c>
      <c r="I350" s="237">
        <v>0</v>
      </c>
      <c r="J350" s="194">
        <f t="shared" si="97"/>
        <v>43842</v>
      </c>
      <c r="K350" s="212"/>
      <c r="L350" s="203">
        <v>43842</v>
      </c>
      <c r="M350" s="203">
        <v>0</v>
      </c>
      <c r="N350" s="191"/>
      <c r="O350" s="190"/>
    </row>
    <row r="351" spans="2:15" ht="15.75" customHeight="1" outlineLevel="2" x14ac:dyDescent="0.3">
      <c r="B351" s="207" t="s">
        <v>1306</v>
      </c>
      <c r="C351" s="20" t="s">
        <v>735</v>
      </c>
      <c r="D351" s="213" t="s">
        <v>11</v>
      </c>
      <c r="E351" s="193">
        <v>100</v>
      </c>
      <c r="F351" s="193">
        <f t="shared" si="96"/>
        <v>126</v>
      </c>
      <c r="G351" s="237">
        <v>60</v>
      </c>
      <c r="H351" s="237">
        <v>66</v>
      </c>
      <c r="I351" s="237">
        <v>0</v>
      </c>
      <c r="J351" s="194">
        <f t="shared" si="97"/>
        <v>12600</v>
      </c>
      <c r="K351" s="212"/>
      <c r="L351" s="203">
        <v>12600</v>
      </c>
      <c r="M351" s="203">
        <v>0</v>
      </c>
      <c r="N351" s="191"/>
      <c r="O351" s="190"/>
    </row>
    <row r="352" spans="2:15" ht="15.75" customHeight="1" outlineLevel="2" x14ac:dyDescent="0.3">
      <c r="B352" s="207" t="s">
        <v>1307</v>
      </c>
      <c r="C352" s="20" t="s">
        <v>714</v>
      </c>
      <c r="D352" s="213" t="s">
        <v>11</v>
      </c>
      <c r="E352" s="193">
        <v>330</v>
      </c>
      <c r="F352" s="193">
        <f t="shared" si="96"/>
        <v>12960</v>
      </c>
      <c r="G352" s="237">
        <v>2400</v>
      </c>
      <c r="H352" s="237">
        <v>10560</v>
      </c>
      <c r="I352" s="237">
        <v>0</v>
      </c>
      <c r="J352" s="194">
        <f t="shared" si="97"/>
        <v>4276800</v>
      </c>
      <c r="K352" s="212"/>
      <c r="L352" s="203">
        <v>4276800</v>
      </c>
      <c r="M352" s="203">
        <v>0</v>
      </c>
      <c r="N352" s="191"/>
      <c r="O352" s="190"/>
    </row>
    <row r="353" spans="2:15" ht="15.75" customHeight="1" outlineLevel="2" x14ac:dyDescent="0.3">
      <c r="B353" s="207" t="s">
        <v>1308</v>
      </c>
      <c r="C353" s="20" t="s">
        <v>736</v>
      </c>
      <c r="D353" s="213" t="s">
        <v>8</v>
      </c>
      <c r="E353" s="193">
        <v>33</v>
      </c>
      <c r="F353" s="193">
        <f t="shared" si="96"/>
        <v>9336</v>
      </c>
      <c r="G353" s="237">
        <v>2280</v>
      </c>
      <c r="H353" s="237">
        <v>7056</v>
      </c>
      <c r="I353" s="237">
        <v>0</v>
      </c>
      <c r="J353" s="194">
        <f t="shared" si="97"/>
        <v>308088</v>
      </c>
      <c r="K353" s="212"/>
      <c r="L353" s="203">
        <v>308088</v>
      </c>
      <c r="M353" s="203">
        <v>0</v>
      </c>
      <c r="N353" s="191"/>
      <c r="O353" s="190"/>
    </row>
    <row r="354" spans="2:15" ht="15.75" customHeight="1" outlineLevel="2" x14ac:dyDescent="0.3">
      <c r="B354" s="207" t="s">
        <v>1309</v>
      </c>
      <c r="C354" s="20" t="s">
        <v>716</v>
      </c>
      <c r="D354" s="213" t="s">
        <v>155</v>
      </c>
      <c r="E354" s="193">
        <v>330</v>
      </c>
      <c r="F354" s="193">
        <f t="shared" si="96"/>
        <v>5340</v>
      </c>
      <c r="G354" s="237">
        <v>720</v>
      </c>
      <c r="H354" s="237">
        <v>4620</v>
      </c>
      <c r="I354" s="237">
        <v>0</v>
      </c>
      <c r="J354" s="194">
        <f t="shared" si="97"/>
        <v>1762200</v>
      </c>
      <c r="K354" s="212"/>
      <c r="L354" s="203">
        <v>1762200</v>
      </c>
      <c r="M354" s="203">
        <v>0</v>
      </c>
      <c r="N354" s="191"/>
      <c r="O354" s="190"/>
    </row>
    <row r="355" spans="2:15" ht="49.5" customHeight="1" outlineLevel="2" x14ac:dyDescent="0.3">
      <c r="B355" s="176" t="s">
        <v>1291</v>
      </c>
      <c r="C355" s="20" t="s">
        <v>901</v>
      </c>
      <c r="D355" s="213" t="s">
        <v>11</v>
      </c>
      <c r="E355" s="193">
        <v>100</v>
      </c>
      <c r="F355" s="193">
        <f t="shared" si="96"/>
        <v>3349.2</v>
      </c>
      <c r="G355" s="237">
        <v>960</v>
      </c>
      <c r="H355" s="237">
        <v>2389.1999999999998</v>
      </c>
      <c r="I355" s="237">
        <v>0</v>
      </c>
      <c r="J355" s="194">
        <f t="shared" si="97"/>
        <v>334920</v>
      </c>
      <c r="K355" s="212"/>
      <c r="L355" s="203">
        <v>334920</v>
      </c>
      <c r="M355" s="203">
        <v>0</v>
      </c>
      <c r="N355" s="191"/>
      <c r="O355" s="190"/>
    </row>
    <row r="356" spans="2:15" ht="15.75" customHeight="1" outlineLevel="1" x14ac:dyDescent="0.3">
      <c r="B356" s="172" t="s">
        <v>732</v>
      </c>
      <c r="C356" s="171" t="s">
        <v>36</v>
      </c>
      <c r="D356" s="168"/>
      <c r="E356" s="169"/>
      <c r="F356" s="169"/>
      <c r="G356" s="169"/>
      <c r="H356" s="169"/>
      <c r="I356" s="169"/>
      <c r="J356" s="112">
        <f>SUBTOTAL(9,J357:J360)</f>
        <v>30020063.280000001</v>
      </c>
      <c r="K356" s="16"/>
      <c r="L356" s="203">
        <v>0</v>
      </c>
      <c r="M356" s="203"/>
      <c r="N356" s="191"/>
      <c r="O356" s="190"/>
    </row>
    <row r="357" spans="2:15" ht="94.5" customHeight="1" outlineLevel="2" x14ac:dyDescent="0.3">
      <c r="B357" s="176" t="s">
        <v>1310</v>
      </c>
      <c r="C357" s="174" t="s">
        <v>134</v>
      </c>
      <c r="D357" s="213" t="s">
        <v>55</v>
      </c>
      <c r="E357" s="193">
        <v>208</v>
      </c>
      <c r="F357" s="106">
        <f t="shared" ref="F357:F360" si="98">G357+H357+I357*90</f>
        <v>65400</v>
      </c>
      <c r="G357" s="237">
        <v>1800</v>
      </c>
      <c r="H357" s="237">
        <v>63600</v>
      </c>
      <c r="I357" s="237">
        <v>0</v>
      </c>
      <c r="J357" s="114">
        <f t="shared" ref="J357:J360" si="99">E357*F357</f>
        <v>13603200</v>
      </c>
      <c r="K357" s="195" t="s">
        <v>250</v>
      </c>
      <c r="L357" s="203">
        <v>13603200</v>
      </c>
      <c r="M357" s="203">
        <v>0</v>
      </c>
      <c r="N357" s="191"/>
      <c r="O357" s="190"/>
    </row>
    <row r="358" spans="2:15" ht="94.5" customHeight="1" outlineLevel="2" x14ac:dyDescent="0.3">
      <c r="B358" s="176" t="s">
        <v>146</v>
      </c>
      <c r="C358" s="174" t="s">
        <v>135</v>
      </c>
      <c r="D358" s="213" t="s">
        <v>55</v>
      </c>
      <c r="E358" s="193">
        <v>236</v>
      </c>
      <c r="F358" s="106">
        <f t="shared" si="98"/>
        <v>55972.98</v>
      </c>
      <c r="G358" s="237">
        <v>2407.0100000000002</v>
      </c>
      <c r="H358" s="237">
        <v>53565.97</v>
      </c>
      <c r="I358" s="237">
        <v>0</v>
      </c>
      <c r="J358" s="114">
        <f t="shared" si="99"/>
        <v>13209623.279999999</v>
      </c>
      <c r="K358" s="195" t="s">
        <v>250</v>
      </c>
      <c r="L358" s="203">
        <v>13209624.939999999</v>
      </c>
      <c r="M358" s="203">
        <v>-1.66</v>
      </c>
      <c r="N358" s="191"/>
      <c r="O358" s="190"/>
    </row>
    <row r="359" spans="2:15" ht="69.75" customHeight="1" outlineLevel="2" x14ac:dyDescent="0.3">
      <c r="B359" s="176" t="s">
        <v>170</v>
      </c>
      <c r="C359" s="2" t="s">
        <v>254</v>
      </c>
      <c r="D359" s="22" t="s">
        <v>55</v>
      </c>
      <c r="E359" s="46">
        <v>4</v>
      </c>
      <c r="F359" s="106">
        <f t="shared" si="98"/>
        <v>20160</v>
      </c>
      <c r="G359" s="237">
        <v>840</v>
      </c>
      <c r="H359" s="237">
        <v>19320</v>
      </c>
      <c r="I359" s="237">
        <v>0</v>
      </c>
      <c r="J359" s="114">
        <f t="shared" si="99"/>
        <v>80640</v>
      </c>
      <c r="K359" s="195"/>
      <c r="L359" s="203">
        <v>80640</v>
      </c>
      <c r="M359" s="203">
        <v>0</v>
      </c>
      <c r="N359" s="191"/>
      <c r="O359" s="190"/>
    </row>
    <row r="360" spans="2:15" ht="69.75" customHeight="1" outlineLevel="2" x14ac:dyDescent="0.3">
      <c r="B360" s="176" t="s">
        <v>171</v>
      </c>
      <c r="C360" s="174" t="s">
        <v>868</v>
      </c>
      <c r="D360" s="213" t="s">
        <v>55</v>
      </c>
      <c r="E360" s="193">
        <v>270</v>
      </c>
      <c r="F360" s="106">
        <f t="shared" si="98"/>
        <v>11580</v>
      </c>
      <c r="G360" s="237">
        <v>1080</v>
      </c>
      <c r="H360" s="237">
        <v>10500</v>
      </c>
      <c r="I360" s="237">
        <v>0</v>
      </c>
      <c r="J360" s="114">
        <f t="shared" si="99"/>
        <v>3126600</v>
      </c>
      <c r="K360" s="195"/>
      <c r="L360" s="203">
        <v>3126600</v>
      </c>
      <c r="M360" s="203">
        <v>0</v>
      </c>
      <c r="N360" s="191"/>
      <c r="O360" s="190"/>
    </row>
    <row r="361" spans="2:15" s="173" customFormat="1" ht="15.75" customHeight="1" outlineLevel="1" x14ac:dyDescent="0.3">
      <c r="B361" s="172" t="s">
        <v>737</v>
      </c>
      <c r="C361" s="171" t="s">
        <v>255</v>
      </c>
      <c r="D361" s="168"/>
      <c r="E361" s="169"/>
      <c r="F361" s="169"/>
      <c r="G361" s="169"/>
      <c r="H361" s="169"/>
      <c r="I361" s="169"/>
      <c r="J361" s="112">
        <f>SUBTOTAL(9,J362:J364)</f>
        <v>43016400</v>
      </c>
      <c r="K361" s="16"/>
      <c r="L361" s="203">
        <v>0</v>
      </c>
      <c r="M361" s="203"/>
      <c r="N361" s="191"/>
      <c r="O361" s="190"/>
    </row>
    <row r="362" spans="2:15" s="173" customFormat="1" ht="31.5" customHeight="1" outlineLevel="2" x14ac:dyDescent="0.3">
      <c r="B362" s="176" t="s">
        <v>1311</v>
      </c>
      <c r="C362" s="174" t="s">
        <v>256</v>
      </c>
      <c r="D362" s="213" t="s">
        <v>257</v>
      </c>
      <c r="E362" s="193">
        <v>200</v>
      </c>
      <c r="F362" s="106">
        <f t="shared" ref="F362:F364" si="100">G362+H362+I362*90</f>
        <v>189000</v>
      </c>
      <c r="G362" s="237">
        <v>20250</v>
      </c>
      <c r="H362" s="237">
        <v>168750</v>
      </c>
      <c r="I362" s="237">
        <v>0</v>
      </c>
      <c r="J362" s="114">
        <f t="shared" ref="J362:J364" si="101">E362*F362</f>
        <v>37800000</v>
      </c>
      <c r="K362" s="212"/>
      <c r="L362" s="203">
        <v>37800000</v>
      </c>
      <c r="M362" s="203">
        <v>0</v>
      </c>
      <c r="N362" s="191"/>
      <c r="O362" s="190"/>
    </row>
    <row r="363" spans="2:15" s="173" customFormat="1" ht="78.75" customHeight="1" outlineLevel="2" x14ac:dyDescent="0.3">
      <c r="B363" s="176" t="s">
        <v>1312</v>
      </c>
      <c r="C363" s="174" t="s">
        <v>750</v>
      </c>
      <c r="D363" s="213" t="s">
        <v>155</v>
      </c>
      <c r="E363" s="193">
        <v>448</v>
      </c>
      <c r="F363" s="106">
        <f t="shared" si="100"/>
        <v>7425</v>
      </c>
      <c r="G363" s="237">
        <v>2025</v>
      </c>
      <c r="H363" s="237">
        <v>5400</v>
      </c>
      <c r="I363" s="237">
        <v>0</v>
      </c>
      <c r="J363" s="114">
        <f t="shared" si="101"/>
        <v>3326400</v>
      </c>
      <c r="K363" s="212"/>
      <c r="L363" s="203">
        <v>3326400</v>
      </c>
      <c r="M363" s="203">
        <v>0</v>
      </c>
      <c r="N363" s="191"/>
      <c r="O363" s="190"/>
    </row>
    <row r="364" spans="2:15" s="173" customFormat="1" ht="31.5" customHeight="1" outlineLevel="2" x14ac:dyDescent="0.3">
      <c r="B364" s="176" t="s">
        <v>1313</v>
      </c>
      <c r="C364" s="174" t="s">
        <v>258</v>
      </c>
      <c r="D364" s="213" t="s">
        <v>257</v>
      </c>
      <c r="E364" s="193">
        <v>10</v>
      </c>
      <c r="F364" s="106">
        <f t="shared" si="100"/>
        <v>189000</v>
      </c>
      <c r="G364" s="237">
        <v>20250</v>
      </c>
      <c r="H364" s="237">
        <v>168750</v>
      </c>
      <c r="I364" s="237">
        <v>0</v>
      </c>
      <c r="J364" s="114">
        <f t="shared" si="101"/>
        <v>1890000</v>
      </c>
      <c r="K364" s="212"/>
      <c r="L364" s="203">
        <v>1890000</v>
      </c>
      <c r="M364" s="203">
        <v>0</v>
      </c>
      <c r="N364" s="191"/>
      <c r="O364" s="190"/>
    </row>
    <row r="365" spans="2:15" s="173" customFormat="1" ht="15.75" customHeight="1" outlineLevel="1" x14ac:dyDescent="0.3">
      <c r="B365" s="172" t="s">
        <v>902</v>
      </c>
      <c r="C365" s="171" t="s">
        <v>39</v>
      </c>
      <c r="D365" s="168"/>
      <c r="E365" s="169"/>
      <c r="F365" s="169"/>
      <c r="G365" s="169"/>
      <c r="H365" s="169"/>
      <c r="I365" s="169"/>
      <c r="J365" s="112">
        <f>SUBTOTAL(9,J366:J375)</f>
        <v>6266930.7599999998</v>
      </c>
      <c r="K365" s="16"/>
      <c r="L365" s="203">
        <v>0</v>
      </c>
      <c r="M365" s="203"/>
      <c r="N365" s="191"/>
      <c r="O365" s="190"/>
    </row>
    <row r="366" spans="2:15" s="173" customFormat="1" ht="15.75" customHeight="1" outlineLevel="2" x14ac:dyDescent="0.3">
      <c r="B366" s="176" t="s">
        <v>1314</v>
      </c>
      <c r="C366" s="174" t="s">
        <v>259</v>
      </c>
      <c r="D366" s="213" t="s">
        <v>54</v>
      </c>
      <c r="E366" s="193">
        <v>1</v>
      </c>
      <c r="F366" s="106">
        <f t="shared" ref="F366:F375" si="102">G366+H366+I366*90</f>
        <v>42000</v>
      </c>
      <c r="G366" s="237">
        <v>36000</v>
      </c>
      <c r="H366" s="237">
        <v>6000</v>
      </c>
      <c r="I366" s="237">
        <v>0</v>
      </c>
      <c r="J366" s="114">
        <f t="shared" ref="J366:J375" si="103">E366*F366</f>
        <v>42000</v>
      </c>
      <c r="K366" s="212"/>
      <c r="L366" s="203">
        <v>42000</v>
      </c>
      <c r="M366" s="203">
        <v>0</v>
      </c>
      <c r="N366" s="191"/>
      <c r="O366" s="190"/>
    </row>
    <row r="367" spans="2:15" s="173" customFormat="1" ht="47.25" customHeight="1" outlineLevel="2" x14ac:dyDescent="0.3">
      <c r="B367" s="176" t="s">
        <v>1315</v>
      </c>
      <c r="C367" s="174" t="s">
        <v>260</v>
      </c>
      <c r="D367" s="213" t="s">
        <v>54</v>
      </c>
      <c r="E367" s="193">
        <v>16</v>
      </c>
      <c r="F367" s="106">
        <f t="shared" si="102"/>
        <v>11400</v>
      </c>
      <c r="G367" s="237">
        <v>8400</v>
      </c>
      <c r="H367" s="237">
        <v>3000</v>
      </c>
      <c r="I367" s="237">
        <v>0</v>
      </c>
      <c r="J367" s="114">
        <f t="shared" si="103"/>
        <v>182400</v>
      </c>
      <c r="K367" s="212"/>
      <c r="L367" s="203">
        <v>182400</v>
      </c>
      <c r="M367" s="203">
        <v>0</v>
      </c>
      <c r="N367" s="191"/>
      <c r="O367" s="190"/>
    </row>
    <row r="368" spans="2:15" s="173" customFormat="1" ht="47.25" customHeight="1" outlineLevel="2" x14ac:dyDescent="0.3">
      <c r="B368" s="176" t="s">
        <v>1316</v>
      </c>
      <c r="C368" s="174" t="s">
        <v>261</v>
      </c>
      <c r="D368" s="213" t="s">
        <v>54</v>
      </c>
      <c r="E368" s="193">
        <v>16</v>
      </c>
      <c r="F368" s="106">
        <f t="shared" si="102"/>
        <v>13800</v>
      </c>
      <c r="G368" s="237">
        <v>10800</v>
      </c>
      <c r="H368" s="237">
        <v>3000</v>
      </c>
      <c r="I368" s="237">
        <v>0</v>
      </c>
      <c r="J368" s="114">
        <f t="shared" si="103"/>
        <v>220800</v>
      </c>
      <c r="K368" s="212"/>
      <c r="L368" s="203">
        <v>220800</v>
      </c>
      <c r="M368" s="203">
        <v>0</v>
      </c>
      <c r="N368" s="191"/>
      <c r="O368" s="190"/>
    </row>
    <row r="369" spans="2:15" s="173" customFormat="1" ht="31.5" customHeight="1" outlineLevel="2" x14ac:dyDescent="0.3">
      <c r="B369" s="176" t="s">
        <v>1317</v>
      </c>
      <c r="C369" s="174" t="s">
        <v>262</v>
      </c>
      <c r="D369" s="213" t="s">
        <v>54</v>
      </c>
      <c r="E369" s="193">
        <v>16</v>
      </c>
      <c r="F369" s="106">
        <f t="shared" si="102"/>
        <v>1140</v>
      </c>
      <c r="G369" s="237">
        <v>360</v>
      </c>
      <c r="H369" s="237">
        <v>780</v>
      </c>
      <c r="I369" s="237">
        <v>0</v>
      </c>
      <c r="J369" s="114">
        <f t="shared" si="103"/>
        <v>18240</v>
      </c>
      <c r="K369" s="212"/>
      <c r="L369" s="203">
        <v>18240</v>
      </c>
      <c r="M369" s="203">
        <v>0</v>
      </c>
      <c r="N369" s="191"/>
      <c r="O369" s="190"/>
    </row>
    <row r="370" spans="2:15" s="173" customFormat="1" ht="47.25" customHeight="1" outlineLevel="2" x14ac:dyDescent="0.3">
      <c r="B370" s="176" t="s">
        <v>1318</v>
      </c>
      <c r="C370" s="174" t="s">
        <v>263</v>
      </c>
      <c r="D370" s="213" t="s">
        <v>54</v>
      </c>
      <c r="E370" s="193">
        <v>16</v>
      </c>
      <c r="F370" s="106">
        <f t="shared" si="102"/>
        <v>11400</v>
      </c>
      <c r="G370" s="237">
        <v>8400</v>
      </c>
      <c r="H370" s="237">
        <v>3000</v>
      </c>
      <c r="I370" s="237">
        <v>0</v>
      </c>
      <c r="J370" s="114">
        <f t="shared" si="103"/>
        <v>182400</v>
      </c>
      <c r="K370" s="212"/>
      <c r="L370" s="203">
        <v>182400</v>
      </c>
      <c r="M370" s="203">
        <v>0</v>
      </c>
      <c r="N370" s="191"/>
      <c r="O370" s="190"/>
    </row>
    <row r="371" spans="2:15" s="173" customFormat="1" ht="31.5" customHeight="1" outlineLevel="2" x14ac:dyDescent="0.3">
      <c r="B371" s="176" t="s">
        <v>1319</v>
      </c>
      <c r="C371" s="174" t="s">
        <v>264</v>
      </c>
      <c r="D371" s="213" t="s">
        <v>54</v>
      </c>
      <c r="E371" s="193">
        <v>176</v>
      </c>
      <c r="F371" s="106">
        <f t="shared" si="102"/>
        <v>2040</v>
      </c>
      <c r="G371" s="237">
        <v>1440</v>
      </c>
      <c r="H371" s="237">
        <v>600</v>
      </c>
      <c r="I371" s="237">
        <v>0</v>
      </c>
      <c r="J371" s="114">
        <f t="shared" si="103"/>
        <v>359040</v>
      </c>
      <c r="K371" s="212"/>
      <c r="L371" s="203">
        <v>359040</v>
      </c>
      <c r="M371" s="203">
        <v>0</v>
      </c>
      <c r="N371" s="191"/>
      <c r="O371" s="190"/>
    </row>
    <row r="372" spans="2:15" s="173" customFormat="1" ht="47.25" customHeight="1" outlineLevel="2" x14ac:dyDescent="0.3">
      <c r="B372" s="176" t="s">
        <v>1320</v>
      </c>
      <c r="C372" s="174" t="s">
        <v>265</v>
      </c>
      <c r="D372" s="213" t="s">
        <v>54</v>
      </c>
      <c r="E372" s="193">
        <v>1</v>
      </c>
      <c r="F372" s="106">
        <f t="shared" si="102"/>
        <v>1920000</v>
      </c>
      <c r="G372" s="237">
        <v>360000</v>
      </c>
      <c r="H372" s="237">
        <v>1560000</v>
      </c>
      <c r="I372" s="237">
        <v>0</v>
      </c>
      <c r="J372" s="114">
        <f t="shared" si="103"/>
        <v>1920000</v>
      </c>
      <c r="K372" s="212"/>
      <c r="L372" s="203">
        <v>1920000</v>
      </c>
      <c r="M372" s="203">
        <v>0</v>
      </c>
      <c r="N372" s="191"/>
      <c r="O372" s="190"/>
    </row>
    <row r="373" spans="2:15" s="173" customFormat="1" ht="126" customHeight="1" outlineLevel="2" x14ac:dyDescent="0.3">
      <c r="B373" s="176" t="s">
        <v>1321</v>
      </c>
      <c r="C373" s="174" t="s">
        <v>266</v>
      </c>
      <c r="D373" s="213" t="s">
        <v>54</v>
      </c>
      <c r="E373" s="193">
        <v>1</v>
      </c>
      <c r="F373" s="106">
        <f t="shared" si="102"/>
        <v>2854850.76</v>
      </c>
      <c r="G373" s="237">
        <v>604269.36</v>
      </c>
      <c r="H373" s="237">
        <v>0</v>
      </c>
      <c r="I373" s="237">
        <v>25006.46</v>
      </c>
      <c r="J373" s="114">
        <f t="shared" si="103"/>
        <v>2854850.76</v>
      </c>
      <c r="K373" s="212"/>
      <c r="L373" s="203">
        <v>2854850.65</v>
      </c>
      <c r="M373" s="203">
        <v>0.11</v>
      </c>
      <c r="N373" s="191"/>
      <c r="O373" s="190"/>
    </row>
    <row r="374" spans="2:15" s="173" customFormat="1" ht="31.5" customHeight="1" outlineLevel="2" x14ac:dyDescent="0.3">
      <c r="B374" s="176" t="s">
        <v>1322</v>
      </c>
      <c r="C374" s="174" t="s">
        <v>267</v>
      </c>
      <c r="D374" s="213" t="s">
        <v>54</v>
      </c>
      <c r="E374" s="193">
        <v>176</v>
      </c>
      <c r="F374" s="106">
        <f t="shared" si="102"/>
        <v>2700</v>
      </c>
      <c r="G374" s="237">
        <v>300</v>
      </c>
      <c r="H374" s="237">
        <v>2400</v>
      </c>
      <c r="I374" s="237">
        <v>0</v>
      </c>
      <c r="J374" s="114">
        <f t="shared" si="103"/>
        <v>475200</v>
      </c>
      <c r="K374" s="212"/>
      <c r="L374" s="203">
        <v>475200</v>
      </c>
      <c r="M374" s="203">
        <v>0</v>
      </c>
      <c r="N374" s="191"/>
      <c r="O374" s="190"/>
    </row>
    <row r="375" spans="2:15" s="173" customFormat="1" ht="31.5" customHeight="1" outlineLevel="2" x14ac:dyDescent="0.3">
      <c r="B375" s="176" t="s">
        <v>1323</v>
      </c>
      <c r="C375" s="174" t="s">
        <v>269</v>
      </c>
      <c r="D375" s="213" t="s">
        <v>270</v>
      </c>
      <c r="E375" s="193">
        <v>1</v>
      </c>
      <c r="F375" s="106">
        <f t="shared" si="102"/>
        <v>12000</v>
      </c>
      <c r="G375" s="237">
        <v>3000</v>
      </c>
      <c r="H375" s="237">
        <v>9000</v>
      </c>
      <c r="I375" s="237">
        <v>0</v>
      </c>
      <c r="J375" s="114">
        <f t="shared" si="103"/>
        <v>12000</v>
      </c>
      <c r="K375" s="212"/>
      <c r="L375" s="203">
        <v>12000</v>
      </c>
      <c r="M375" s="203">
        <v>0</v>
      </c>
      <c r="N375" s="191"/>
      <c r="O375" s="190"/>
    </row>
    <row r="376" spans="2:15" ht="15.75" customHeight="1" outlineLevel="1" x14ac:dyDescent="0.3">
      <c r="B376" s="172" t="s">
        <v>934</v>
      </c>
      <c r="C376" s="171" t="s">
        <v>42</v>
      </c>
      <c r="D376" s="168"/>
      <c r="E376" s="169"/>
      <c r="F376" s="169"/>
      <c r="G376" s="169"/>
      <c r="H376" s="169"/>
      <c r="I376" s="169"/>
      <c r="J376" s="112">
        <f>SUBTOTAL(9,J377:J382)</f>
        <v>58868522.159999996</v>
      </c>
      <c r="K376" s="16"/>
      <c r="L376" s="203">
        <v>0</v>
      </c>
      <c r="M376" s="203"/>
      <c r="N376" s="191"/>
      <c r="O376" s="190"/>
    </row>
    <row r="377" spans="2:15" s="173" customFormat="1" ht="31.5" customHeight="1" outlineLevel="2" x14ac:dyDescent="0.3">
      <c r="B377" s="176" t="s">
        <v>1324</v>
      </c>
      <c r="C377" s="174" t="s">
        <v>703</v>
      </c>
      <c r="D377" s="213" t="s">
        <v>31</v>
      </c>
      <c r="E377" s="193">
        <v>4</v>
      </c>
      <c r="F377" s="106">
        <f t="shared" ref="F377:F382" si="104">G377+H377+I377*90</f>
        <v>7442686.4500000002</v>
      </c>
      <c r="G377" s="237">
        <v>1472001.85</v>
      </c>
      <c r="H377" s="237">
        <v>0</v>
      </c>
      <c r="I377" s="237">
        <v>66340.94</v>
      </c>
      <c r="J377" s="114">
        <f t="shared" ref="J377:J382" si="105">E377*F377</f>
        <v>29770745.800000001</v>
      </c>
      <c r="K377" s="212"/>
      <c r="L377" s="203">
        <v>29770747.219999999</v>
      </c>
      <c r="M377" s="203">
        <v>-1.42</v>
      </c>
      <c r="N377" s="191"/>
      <c r="O377" s="190"/>
    </row>
    <row r="378" spans="2:15" s="173" customFormat="1" ht="15.75" customHeight="1" outlineLevel="2" x14ac:dyDescent="0.3">
      <c r="B378" s="176" t="s">
        <v>1325</v>
      </c>
      <c r="C378" s="174" t="s">
        <v>102</v>
      </c>
      <c r="D378" s="213" t="s">
        <v>31</v>
      </c>
      <c r="E378" s="193">
        <v>4</v>
      </c>
      <c r="F378" s="106">
        <f t="shared" si="104"/>
        <v>0</v>
      </c>
      <c r="G378" s="237">
        <v>0</v>
      </c>
      <c r="H378" s="237">
        <v>0</v>
      </c>
      <c r="I378" s="237">
        <v>0</v>
      </c>
      <c r="J378" s="114">
        <f t="shared" si="105"/>
        <v>0</v>
      </c>
      <c r="K378" s="212"/>
      <c r="L378" s="203">
        <v>0</v>
      </c>
      <c r="M378" s="203">
        <v>0</v>
      </c>
      <c r="N378" s="191"/>
      <c r="O378" s="190"/>
    </row>
    <row r="379" spans="2:15" s="173" customFormat="1" ht="15.75" customHeight="1" outlineLevel="2" x14ac:dyDescent="0.3">
      <c r="B379" s="176" t="s">
        <v>1326</v>
      </c>
      <c r="C379" s="174" t="s">
        <v>101</v>
      </c>
      <c r="D379" s="213" t="s">
        <v>31</v>
      </c>
      <c r="E379" s="193">
        <v>4</v>
      </c>
      <c r="F379" s="106">
        <f t="shared" si="104"/>
        <v>0</v>
      </c>
      <c r="G379" s="237">
        <v>0</v>
      </c>
      <c r="H379" s="237">
        <v>0</v>
      </c>
      <c r="I379" s="237">
        <v>0</v>
      </c>
      <c r="J379" s="114">
        <f t="shared" si="105"/>
        <v>0</v>
      </c>
      <c r="K379" s="212"/>
      <c r="L379" s="203">
        <v>0</v>
      </c>
      <c r="M379" s="203">
        <v>0</v>
      </c>
      <c r="N379" s="191"/>
      <c r="O379" s="190"/>
    </row>
    <row r="380" spans="2:15" s="173" customFormat="1" ht="31.5" customHeight="1" outlineLevel="2" x14ac:dyDescent="0.3">
      <c r="B380" s="176" t="s">
        <v>1327</v>
      </c>
      <c r="C380" s="174" t="s">
        <v>704</v>
      </c>
      <c r="D380" s="213" t="s">
        <v>31</v>
      </c>
      <c r="E380" s="193">
        <v>4</v>
      </c>
      <c r="F380" s="106">
        <f t="shared" si="104"/>
        <v>7274444.0899999999</v>
      </c>
      <c r="G380" s="237">
        <v>1348054.79</v>
      </c>
      <c r="H380" s="237">
        <v>0</v>
      </c>
      <c r="I380" s="237">
        <v>65848.77</v>
      </c>
      <c r="J380" s="114">
        <f t="shared" si="105"/>
        <v>29097776.359999999</v>
      </c>
      <c r="K380" s="212"/>
      <c r="L380" s="203">
        <v>29097776.379999999</v>
      </c>
      <c r="M380" s="203">
        <v>-0.02</v>
      </c>
      <c r="N380" s="191"/>
      <c r="O380" s="190"/>
    </row>
    <row r="381" spans="2:15" s="173" customFormat="1" ht="15.75" customHeight="1" outlineLevel="2" x14ac:dyDescent="0.3">
      <c r="B381" s="176" t="s">
        <v>1328</v>
      </c>
      <c r="C381" s="174" t="s">
        <v>102</v>
      </c>
      <c r="D381" s="213" t="s">
        <v>31</v>
      </c>
      <c r="E381" s="193">
        <v>4</v>
      </c>
      <c r="F381" s="106">
        <f t="shared" si="104"/>
        <v>0</v>
      </c>
      <c r="G381" s="237">
        <v>0</v>
      </c>
      <c r="H381" s="237">
        <v>0</v>
      </c>
      <c r="I381" s="237">
        <v>0</v>
      </c>
      <c r="J381" s="114">
        <f t="shared" si="105"/>
        <v>0</v>
      </c>
      <c r="K381" s="212"/>
      <c r="L381" s="203">
        <v>0</v>
      </c>
      <c r="M381" s="203">
        <v>0</v>
      </c>
      <c r="N381" s="191"/>
      <c r="O381" s="190"/>
    </row>
    <row r="382" spans="2:15" s="173" customFormat="1" ht="15.75" customHeight="1" outlineLevel="2" x14ac:dyDescent="0.3">
      <c r="B382" s="176" t="s">
        <v>1329</v>
      </c>
      <c r="C382" s="174" t="s">
        <v>101</v>
      </c>
      <c r="D382" s="213" t="s">
        <v>31</v>
      </c>
      <c r="E382" s="193">
        <v>4</v>
      </c>
      <c r="F382" s="106">
        <f t="shared" si="104"/>
        <v>0</v>
      </c>
      <c r="G382" s="237">
        <v>0</v>
      </c>
      <c r="H382" s="237">
        <v>0</v>
      </c>
      <c r="I382" s="237">
        <v>0</v>
      </c>
      <c r="J382" s="114">
        <f t="shared" si="105"/>
        <v>0</v>
      </c>
      <c r="K382" s="212"/>
      <c r="L382" s="203">
        <v>0</v>
      </c>
      <c r="M382" s="203">
        <v>0</v>
      </c>
      <c r="N382" s="191"/>
      <c r="O382" s="190"/>
    </row>
    <row r="383" spans="2:15" ht="15.75" customHeight="1" outlineLevel="1" x14ac:dyDescent="0.3">
      <c r="B383" s="102" t="s">
        <v>935</v>
      </c>
      <c r="C383" s="97" t="s">
        <v>643</v>
      </c>
      <c r="D383" s="168" t="s">
        <v>11</v>
      </c>
      <c r="E383" s="169">
        <f>E389+E394+E399+E402</f>
        <v>11380.14</v>
      </c>
      <c r="F383" s="169"/>
      <c r="G383" s="169"/>
      <c r="H383" s="169"/>
      <c r="I383" s="169"/>
      <c r="J383" s="112">
        <f>SUBTOTAL(9,J384:J409)</f>
        <v>161919655.34999999</v>
      </c>
      <c r="K383" s="16"/>
      <c r="L383" s="203">
        <v>0</v>
      </c>
      <c r="M383" s="203"/>
      <c r="N383" s="191"/>
      <c r="O383" s="190"/>
    </row>
    <row r="384" spans="2:15" s="173" customFormat="1" ht="15.75" customHeight="1" outlineLevel="2" x14ac:dyDescent="0.3">
      <c r="B384" s="176" t="s">
        <v>1330</v>
      </c>
      <c r="C384" s="96" t="s">
        <v>781</v>
      </c>
      <c r="D384" s="213" t="s">
        <v>11</v>
      </c>
      <c r="E384" s="193">
        <v>6385.01</v>
      </c>
      <c r="F384" s="193"/>
      <c r="G384" s="237"/>
      <c r="H384" s="237"/>
      <c r="I384" s="237"/>
      <c r="J384" s="194"/>
      <c r="K384" s="212"/>
      <c r="L384" s="203">
        <v>0</v>
      </c>
      <c r="M384" s="203">
        <v>0</v>
      </c>
      <c r="N384" s="191"/>
      <c r="O384" s="190"/>
    </row>
    <row r="385" spans="2:15" s="173" customFormat="1" ht="31.2" outlineLevel="2" x14ac:dyDescent="0.3">
      <c r="B385" s="207" t="s">
        <v>1331</v>
      </c>
      <c r="C385" s="174" t="s">
        <v>594</v>
      </c>
      <c r="D385" s="213" t="s">
        <v>11</v>
      </c>
      <c r="E385" s="193">
        <v>6385.01</v>
      </c>
      <c r="F385" s="193">
        <f t="shared" ref="F385:F389" si="106">G385+H385+I385*90</f>
        <v>3055.11</v>
      </c>
      <c r="G385" s="237">
        <v>1265</v>
      </c>
      <c r="H385" s="237">
        <v>1790.11</v>
      </c>
      <c r="I385" s="237">
        <v>0</v>
      </c>
      <c r="J385" s="194">
        <f t="shared" ref="J385:J389" si="107">E385*F385</f>
        <v>19506907.899999999</v>
      </c>
      <c r="K385" s="212"/>
      <c r="L385" s="203">
        <v>19506888.75</v>
      </c>
      <c r="M385" s="203">
        <v>19.149999999999999</v>
      </c>
      <c r="N385" s="191"/>
      <c r="O385" s="190"/>
    </row>
    <row r="386" spans="2:15" s="173" customFormat="1" ht="63" customHeight="1" outlineLevel="2" x14ac:dyDescent="0.3">
      <c r="B386" s="207" t="s">
        <v>1332</v>
      </c>
      <c r="C386" s="174" t="s">
        <v>637</v>
      </c>
      <c r="D386" s="213" t="s">
        <v>11</v>
      </c>
      <c r="E386" s="193">
        <v>6385.01</v>
      </c>
      <c r="F386" s="193">
        <f t="shared" si="106"/>
        <v>2895.45</v>
      </c>
      <c r="G386" s="237">
        <v>1507.77</v>
      </c>
      <c r="H386" s="237">
        <v>1387.68</v>
      </c>
      <c r="I386" s="237">
        <v>0</v>
      </c>
      <c r="J386" s="194">
        <f t="shared" si="107"/>
        <v>18487477.199999999</v>
      </c>
      <c r="K386" s="212"/>
      <c r="L386" s="203">
        <v>18487457.98</v>
      </c>
      <c r="M386" s="203">
        <v>19.22</v>
      </c>
      <c r="N386" s="191"/>
      <c r="O386" s="190"/>
    </row>
    <row r="387" spans="2:15" s="173" customFormat="1" ht="46.8" outlineLevel="2" x14ac:dyDescent="0.3">
      <c r="B387" s="207" t="s">
        <v>1333</v>
      </c>
      <c r="C387" s="174" t="s">
        <v>622</v>
      </c>
      <c r="D387" s="213" t="s">
        <v>11</v>
      </c>
      <c r="E387" s="193">
        <v>6385.01</v>
      </c>
      <c r="F387" s="193">
        <f t="shared" si="106"/>
        <v>1864.38</v>
      </c>
      <c r="G387" s="237">
        <v>1265</v>
      </c>
      <c r="H387" s="237">
        <v>599.38</v>
      </c>
      <c r="I387" s="237">
        <v>0</v>
      </c>
      <c r="J387" s="194">
        <f t="shared" si="107"/>
        <v>11904084.939999999</v>
      </c>
      <c r="K387" s="212"/>
      <c r="L387" s="203">
        <v>11904078.560000001</v>
      </c>
      <c r="M387" s="203">
        <v>6.38</v>
      </c>
      <c r="N387" s="191"/>
      <c r="O387" s="190"/>
    </row>
    <row r="388" spans="2:15" s="173" customFormat="1" ht="31.5" customHeight="1" outlineLevel="2" x14ac:dyDescent="0.3">
      <c r="B388" s="207" t="s">
        <v>1334</v>
      </c>
      <c r="C388" s="174" t="s">
        <v>623</v>
      </c>
      <c r="D388" s="213" t="s">
        <v>11</v>
      </c>
      <c r="E388" s="193">
        <v>6385.01</v>
      </c>
      <c r="F388" s="193">
        <f t="shared" si="106"/>
        <v>4675</v>
      </c>
      <c r="G388" s="237">
        <v>1650</v>
      </c>
      <c r="H388" s="237">
        <v>3025</v>
      </c>
      <c r="I388" s="237">
        <v>0</v>
      </c>
      <c r="J388" s="194">
        <f t="shared" si="107"/>
        <v>29849921.75</v>
      </c>
      <c r="K388" s="212"/>
      <c r="L388" s="203">
        <v>29849921.75</v>
      </c>
      <c r="M388" s="203">
        <v>0</v>
      </c>
      <c r="N388" s="191"/>
      <c r="O388" s="190"/>
    </row>
    <row r="389" spans="2:15" s="173" customFormat="1" ht="31.5" customHeight="1" outlineLevel="2" x14ac:dyDescent="0.3">
      <c r="B389" s="207" t="s">
        <v>1335</v>
      </c>
      <c r="C389" s="174" t="s">
        <v>624</v>
      </c>
      <c r="D389" s="213" t="s">
        <v>11</v>
      </c>
      <c r="E389" s="193">
        <v>6385.01</v>
      </c>
      <c r="F389" s="193">
        <f t="shared" si="106"/>
        <v>550</v>
      </c>
      <c r="G389" s="237">
        <v>275</v>
      </c>
      <c r="H389" s="237">
        <v>275</v>
      </c>
      <c r="I389" s="237">
        <v>0</v>
      </c>
      <c r="J389" s="194">
        <f t="shared" si="107"/>
        <v>3511755.5</v>
      </c>
      <c r="K389" s="212"/>
      <c r="L389" s="203">
        <v>3511755.5</v>
      </c>
      <c r="M389" s="203">
        <v>0</v>
      </c>
      <c r="N389" s="191"/>
      <c r="O389" s="190"/>
    </row>
    <row r="390" spans="2:15" s="173" customFormat="1" ht="15.75" customHeight="1" outlineLevel="2" x14ac:dyDescent="0.3">
      <c r="B390" s="176" t="s">
        <v>1336</v>
      </c>
      <c r="C390" s="96" t="s">
        <v>777</v>
      </c>
      <c r="D390" s="213" t="s">
        <v>11</v>
      </c>
      <c r="E390" s="193">
        <v>3204.86</v>
      </c>
      <c r="F390" s="193"/>
      <c r="G390" s="237"/>
      <c r="H390" s="237"/>
      <c r="I390" s="237"/>
      <c r="J390" s="194"/>
      <c r="K390" s="212"/>
      <c r="L390" s="203">
        <v>0</v>
      </c>
      <c r="M390" s="203">
        <v>0</v>
      </c>
      <c r="N390" s="191"/>
      <c r="O390" s="190"/>
    </row>
    <row r="391" spans="2:15" s="173" customFormat="1" outlineLevel="2" x14ac:dyDescent="0.3">
      <c r="B391" s="207" t="s">
        <v>1337</v>
      </c>
      <c r="C391" s="174" t="s">
        <v>625</v>
      </c>
      <c r="D391" s="213" t="s">
        <v>11</v>
      </c>
      <c r="E391" s="193">
        <v>3204.86</v>
      </c>
      <c r="F391" s="193">
        <f t="shared" ref="F391:F394" si="108">G391+H391+I391*90</f>
        <v>1663.68</v>
      </c>
      <c r="G391" s="237">
        <v>974.68</v>
      </c>
      <c r="H391" s="237">
        <v>689</v>
      </c>
      <c r="I391" s="237">
        <v>0</v>
      </c>
      <c r="J391" s="194">
        <f t="shared" ref="J391:J394" si="109">E391*F391</f>
        <v>5331861.4800000004</v>
      </c>
      <c r="K391" s="212"/>
      <c r="L391" s="203">
        <v>5331877.05</v>
      </c>
      <c r="M391" s="203">
        <v>-15.57</v>
      </c>
      <c r="N391" s="191"/>
      <c r="O391" s="190"/>
    </row>
    <row r="392" spans="2:15" s="173" customFormat="1" ht="63" customHeight="1" outlineLevel="2" x14ac:dyDescent="0.3">
      <c r="B392" s="207" t="s">
        <v>1338</v>
      </c>
      <c r="C392" s="174" t="s">
        <v>637</v>
      </c>
      <c r="D392" s="213" t="s">
        <v>11</v>
      </c>
      <c r="E392" s="193">
        <v>3204.86</v>
      </c>
      <c r="F392" s="193">
        <f t="shared" si="108"/>
        <v>2199.15</v>
      </c>
      <c r="G392" s="237">
        <v>932.47</v>
      </c>
      <c r="H392" s="237">
        <v>1266.68</v>
      </c>
      <c r="I392" s="237">
        <v>0</v>
      </c>
      <c r="J392" s="194">
        <f t="shared" si="109"/>
        <v>7047967.8700000001</v>
      </c>
      <c r="K392" s="212"/>
      <c r="L392" s="203">
        <v>7047958.2199999997</v>
      </c>
      <c r="M392" s="203">
        <v>9.65</v>
      </c>
      <c r="N392" s="191"/>
      <c r="O392" s="190"/>
    </row>
    <row r="393" spans="2:15" s="173" customFormat="1" ht="46.8" outlineLevel="2" x14ac:dyDescent="0.3">
      <c r="B393" s="207" t="s">
        <v>1339</v>
      </c>
      <c r="C393" s="174" t="s">
        <v>598</v>
      </c>
      <c r="D393" s="213" t="s">
        <v>11</v>
      </c>
      <c r="E393" s="193">
        <v>3204.86</v>
      </c>
      <c r="F393" s="193">
        <f t="shared" si="108"/>
        <v>1322.5</v>
      </c>
      <c r="G393" s="237">
        <v>974.67</v>
      </c>
      <c r="H393" s="237">
        <v>347.83</v>
      </c>
      <c r="I393" s="237">
        <v>0</v>
      </c>
      <c r="J393" s="194">
        <f t="shared" si="109"/>
        <v>4238427.3499999996</v>
      </c>
      <c r="K393" s="212"/>
      <c r="L393" s="203">
        <v>4238438.37</v>
      </c>
      <c r="M393" s="203">
        <v>-11.02</v>
      </c>
      <c r="N393" s="191"/>
      <c r="O393" s="190"/>
    </row>
    <row r="394" spans="2:15" s="173" customFormat="1" ht="15.75" customHeight="1" outlineLevel="2" x14ac:dyDescent="0.3">
      <c r="B394" s="207" t="s">
        <v>1340</v>
      </c>
      <c r="C394" s="174" t="s">
        <v>626</v>
      </c>
      <c r="D394" s="213" t="s">
        <v>11</v>
      </c>
      <c r="E394" s="193">
        <v>3204.86</v>
      </c>
      <c r="F394" s="193">
        <f t="shared" si="108"/>
        <v>4515.29</v>
      </c>
      <c r="G394" s="237">
        <v>2124.84</v>
      </c>
      <c r="H394" s="237">
        <v>2390.4499999999998</v>
      </c>
      <c r="I394" s="237">
        <v>0</v>
      </c>
      <c r="J394" s="194">
        <f t="shared" si="109"/>
        <v>14470872.310000001</v>
      </c>
      <c r="K394" s="212"/>
      <c r="L394" s="203">
        <v>14470894.060000001</v>
      </c>
      <c r="M394" s="203">
        <v>-21.75</v>
      </c>
      <c r="N394" s="191"/>
      <c r="O394" s="190"/>
    </row>
    <row r="395" spans="2:15" s="173" customFormat="1" ht="31.5" customHeight="1" outlineLevel="2" x14ac:dyDescent="0.3">
      <c r="B395" s="176" t="s">
        <v>1341</v>
      </c>
      <c r="C395" s="96" t="s">
        <v>780</v>
      </c>
      <c r="D395" s="213" t="s">
        <v>11</v>
      </c>
      <c r="E395" s="193">
        <v>412.27</v>
      </c>
      <c r="F395" s="193"/>
      <c r="G395" s="237"/>
      <c r="H395" s="237"/>
      <c r="I395" s="237"/>
      <c r="J395" s="194"/>
      <c r="K395" s="212"/>
      <c r="L395" s="203">
        <v>0</v>
      </c>
      <c r="M395" s="203">
        <v>0</v>
      </c>
      <c r="N395" s="191"/>
      <c r="O395" s="190"/>
    </row>
    <row r="396" spans="2:15" s="173" customFormat="1" outlineLevel="2" x14ac:dyDescent="0.3">
      <c r="B396" s="207" t="s">
        <v>1342</v>
      </c>
      <c r="C396" s="174" t="s">
        <v>600</v>
      </c>
      <c r="D396" s="213" t="s">
        <v>11</v>
      </c>
      <c r="E396" s="193">
        <v>412.27</v>
      </c>
      <c r="F396" s="193">
        <f t="shared" ref="F396:F399" si="110">G396+H396+I396*90</f>
        <v>1663.68</v>
      </c>
      <c r="G396" s="237">
        <v>974.68</v>
      </c>
      <c r="H396" s="237">
        <v>689</v>
      </c>
      <c r="I396" s="237">
        <v>0</v>
      </c>
      <c r="J396" s="194">
        <f t="shared" ref="J396:J399" si="111">E396*F396</f>
        <v>685885.35</v>
      </c>
      <c r="K396" s="212"/>
      <c r="L396" s="203">
        <v>685887.36</v>
      </c>
      <c r="M396" s="203">
        <v>-2.0099999999999998</v>
      </c>
      <c r="N396" s="191"/>
      <c r="O396" s="190"/>
    </row>
    <row r="397" spans="2:15" s="173" customFormat="1" ht="63" customHeight="1" outlineLevel="2" x14ac:dyDescent="0.3">
      <c r="B397" s="207" t="s">
        <v>1343</v>
      </c>
      <c r="C397" s="174" t="s">
        <v>595</v>
      </c>
      <c r="D397" s="213" t="s">
        <v>11</v>
      </c>
      <c r="E397" s="193">
        <v>412.27</v>
      </c>
      <c r="F397" s="193">
        <f t="shared" si="110"/>
        <v>2199.15</v>
      </c>
      <c r="G397" s="237">
        <v>932.47</v>
      </c>
      <c r="H397" s="237">
        <v>1266.68</v>
      </c>
      <c r="I397" s="237">
        <v>0</v>
      </c>
      <c r="J397" s="194">
        <f t="shared" si="111"/>
        <v>906643.57</v>
      </c>
      <c r="K397" s="212"/>
      <c r="L397" s="203">
        <v>906642.33</v>
      </c>
      <c r="M397" s="203">
        <v>1.24</v>
      </c>
      <c r="N397" s="191"/>
      <c r="O397" s="190"/>
    </row>
    <row r="398" spans="2:15" s="173" customFormat="1" ht="46.8" outlineLevel="2" x14ac:dyDescent="0.3">
      <c r="B398" s="207" t="s">
        <v>1344</v>
      </c>
      <c r="C398" s="174" t="s">
        <v>627</v>
      </c>
      <c r="D398" s="213" t="s">
        <v>11</v>
      </c>
      <c r="E398" s="193">
        <v>412.27</v>
      </c>
      <c r="F398" s="193">
        <f t="shared" si="110"/>
        <v>1322.5</v>
      </c>
      <c r="G398" s="237">
        <v>974.67</v>
      </c>
      <c r="H398" s="237">
        <v>347.83</v>
      </c>
      <c r="I398" s="237">
        <v>0</v>
      </c>
      <c r="J398" s="194">
        <f t="shared" si="111"/>
        <v>545227.07999999996</v>
      </c>
      <c r="K398" s="212"/>
      <c r="L398" s="203">
        <v>545228.49</v>
      </c>
      <c r="M398" s="203">
        <v>-1.41</v>
      </c>
      <c r="N398" s="191"/>
      <c r="O398" s="190"/>
    </row>
    <row r="399" spans="2:15" s="173" customFormat="1" ht="15.75" customHeight="1" outlineLevel="2" x14ac:dyDescent="0.3">
      <c r="B399" s="207" t="s">
        <v>1345</v>
      </c>
      <c r="C399" s="174" t="s">
        <v>626</v>
      </c>
      <c r="D399" s="213" t="s">
        <v>11</v>
      </c>
      <c r="E399" s="193">
        <v>412.27</v>
      </c>
      <c r="F399" s="193">
        <f t="shared" si="110"/>
        <v>4515.29</v>
      </c>
      <c r="G399" s="237">
        <v>2124.84</v>
      </c>
      <c r="H399" s="237">
        <v>2390.4499999999998</v>
      </c>
      <c r="I399" s="237">
        <v>0</v>
      </c>
      <c r="J399" s="194">
        <f t="shared" si="111"/>
        <v>1861518.61</v>
      </c>
      <c r="K399" s="212"/>
      <c r="L399" s="203">
        <v>1861521.41</v>
      </c>
      <c r="M399" s="203">
        <v>-2.8</v>
      </c>
      <c r="N399" s="191"/>
      <c r="O399" s="190"/>
    </row>
    <row r="400" spans="2:15" s="173" customFormat="1" ht="15.75" customHeight="1" outlineLevel="2" x14ac:dyDescent="0.3">
      <c r="B400" s="176" t="s">
        <v>1346</v>
      </c>
      <c r="C400" s="96" t="s">
        <v>779</v>
      </c>
      <c r="D400" s="213" t="s">
        <v>11</v>
      </c>
      <c r="E400" s="193">
        <v>1378</v>
      </c>
      <c r="F400" s="193"/>
      <c r="G400" s="237"/>
      <c r="H400" s="237"/>
      <c r="I400" s="237"/>
      <c r="J400" s="194"/>
      <c r="K400" s="212"/>
      <c r="L400" s="203">
        <v>0</v>
      </c>
      <c r="M400" s="203">
        <v>0</v>
      </c>
      <c r="N400" s="191"/>
      <c r="O400" s="190"/>
    </row>
    <row r="401" spans="2:15" s="173" customFormat="1" ht="31.5" customHeight="1" outlineLevel="2" x14ac:dyDescent="0.3">
      <c r="B401" s="207" t="s">
        <v>1347</v>
      </c>
      <c r="C401" s="174" t="s">
        <v>604</v>
      </c>
      <c r="D401" s="213" t="s">
        <v>11</v>
      </c>
      <c r="E401" s="193">
        <v>1378</v>
      </c>
      <c r="F401" s="193">
        <f t="shared" ref="F401:F402" si="112">G401+H401+I401*90</f>
        <v>2895.45</v>
      </c>
      <c r="G401" s="237">
        <v>1507.77</v>
      </c>
      <c r="H401" s="237">
        <v>1387.68</v>
      </c>
      <c r="I401" s="237">
        <v>0</v>
      </c>
      <c r="J401" s="194">
        <f t="shared" ref="J401:J402" si="113">E401*F401</f>
        <v>3989930.1</v>
      </c>
      <c r="K401" s="212"/>
      <c r="L401" s="203">
        <v>3989925.95</v>
      </c>
      <c r="M401" s="203">
        <v>4.1500000000000004</v>
      </c>
      <c r="N401" s="191"/>
      <c r="O401" s="190"/>
    </row>
    <row r="402" spans="2:15" s="173" customFormat="1" ht="63" customHeight="1" outlineLevel="2" x14ac:dyDescent="0.3">
      <c r="B402" s="207" t="s">
        <v>1348</v>
      </c>
      <c r="C402" s="174" t="s">
        <v>798</v>
      </c>
      <c r="D402" s="213" t="s">
        <v>11</v>
      </c>
      <c r="E402" s="193">
        <v>1378</v>
      </c>
      <c r="F402" s="193">
        <f t="shared" si="112"/>
        <v>1230.2</v>
      </c>
      <c r="G402" s="237">
        <v>517.98</v>
      </c>
      <c r="H402" s="237">
        <v>712.22</v>
      </c>
      <c r="I402" s="237">
        <v>0</v>
      </c>
      <c r="J402" s="194">
        <f t="shared" si="113"/>
        <v>1695215.6</v>
      </c>
      <c r="K402" s="212"/>
      <c r="L402" s="203">
        <v>1695211.6</v>
      </c>
      <c r="M402" s="203">
        <v>4</v>
      </c>
      <c r="N402" s="191"/>
      <c r="O402" s="190"/>
    </row>
    <row r="403" spans="2:15" s="173" customFormat="1" ht="15.75" customHeight="1" outlineLevel="2" x14ac:dyDescent="0.3">
      <c r="B403" s="176" t="s">
        <v>1349</v>
      </c>
      <c r="C403" s="96" t="s">
        <v>783</v>
      </c>
      <c r="D403" s="213" t="s">
        <v>11</v>
      </c>
      <c r="E403" s="193">
        <v>848.47</v>
      </c>
      <c r="F403" s="193"/>
      <c r="G403" s="237"/>
      <c r="H403" s="237"/>
      <c r="I403" s="237"/>
      <c r="J403" s="194"/>
      <c r="K403" s="212"/>
      <c r="L403" s="203">
        <v>0</v>
      </c>
      <c r="M403" s="203">
        <v>0</v>
      </c>
      <c r="N403" s="191"/>
      <c r="O403" s="190"/>
    </row>
    <row r="404" spans="2:15" s="173" customFormat="1" ht="31.5" customHeight="1" outlineLevel="2" x14ac:dyDescent="0.3">
      <c r="B404" s="207" t="s">
        <v>1350</v>
      </c>
      <c r="C404" s="174" t="s">
        <v>628</v>
      </c>
      <c r="D404" s="213" t="s">
        <v>11</v>
      </c>
      <c r="E404" s="193">
        <v>431.09</v>
      </c>
      <c r="F404" s="193">
        <f t="shared" ref="F404:F409" si="114">G404+H404+I404*90</f>
        <v>15107.72</v>
      </c>
      <c r="G404" s="237">
        <v>2697.81</v>
      </c>
      <c r="H404" s="237">
        <v>12409.91</v>
      </c>
      <c r="I404" s="237">
        <v>0</v>
      </c>
      <c r="J404" s="194">
        <f t="shared" ref="J404:J409" si="115">E404*F404</f>
        <v>6512787.0099999998</v>
      </c>
      <c r="K404" s="212"/>
      <c r="L404" s="203">
        <v>6512786.5800000001</v>
      </c>
      <c r="M404" s="203">
        <v>0.43</v>
      </c>
      <c r="N404" s="191"/>
      <c r="O404" s="190"/>
    </row>
    <row r="405" spans="2:15" s="173" customFormat="1" ht="15.75" customHeight="1" outlineLevel="2" x14ac:dyDescent="0.3">
      <c r="B405" s="207" t="s">
        <v>1351</v>
      </c>
      <c r="C405" s="174" t="s">
        <v>629</v>
      </c>
      <c r="D405" s="213" t="s">
        <v>11</v>
      </c>
      <c r="E405" s="193">
        <v>417.38</v>
      </c>
      <c r="F405" s="193">
        <f t="shared" si="114"/>
        <v>22246.68</v>
      </c>
      <c r="G405" s="237">
        <v>4515.7</v>
      </c>
      <c r="H405" s="237">
        <v>17730.98</v>
      </c>
      <c r="I405" s="237">
        <v>0</v>
      </c>
      <c r="J405" s="194">
        <f t="shared" si="115"/>
        <v>9285319.3000000007</v>
      </c>
      <c r="K405" s="212"/>
      <c r="L405" s="203">
        <v>9285320.0700000003</v>
      </c>
      <c r="M405" s="203">
        <v>-0.77</v>
      </c>
      <c r="N405" s="191"/>
      <c r="O405" s="190"/>
    </row>
    <row r="406" spans="2:15" s="173" customFormat="1" ht="47.25" customHeight="1" outlineLevel="2" x14ac:dyDescent="0.3">
      <c r="B406" s="207" t="s">
        <v>1352</v>
      </c>
      <c r="C406" s="174" t="s">
        <v>630</v>
      </c>
      <c r="D406" s="22" t="s">
        <v>787</v>
      </c>
      <c r="E406" s="193">
        <v>3318</v>
      </c>
      <c r="F406" s="193">
        <f t="shared" si="114"/>
        <v>3410</v>
      </c>
      <c r="G406" s="237">
        <v>1650</v>
      </c>
      <c r="H406" s="237">
        <v>1760</v>
      </c>
      <c r="I406" s="237">
        <v>0</v>
      </c>
      <c r="J406" s="194">
        <f t="shared" si="115"/>
        <v>11314380</v>
      </c>
      <c r="K406" s="212" t="s">
        <v>786</v>
      </c>
      <c r="L406" s="203">
        <v>11314380</v>
      </c>
      <c r="M406" s="203">
        <v>0</v>
      </c>
      <c r="N406" s="191"/>
      <c r="O406" s="190"/>
    </row>
    <row r="407" spans="2:15" s="173" customFormat="1" ht="47.25" customHeight="1" outlineLevel="2" x14ac:dyDescent="0.3">
      <c r="B407" s="207" t="s">
        <v>1353</v>
      </c>
      <c r="C407" s="174" t="s">
        <v>608</v>
      </c>
      <c r="D407" s="22" t="s">
        <v>787</v>
      </c>
      <c r="E407" s="193">
        <v>825</v>
      </c>
      <c r="F407" s="193">
        <f t="shared" si="114"/>
        <v>2544.06</v>
      </c>
      <c r="G407" s="237">
        <v>941.48</v>
      </c>
      <c r="H407" s="237">
        <v>1602.58</v>
      </c>
      <c r="I407" s="237">
        <v>0</v>
      </c>
      <c r="J407" s="194">
        <f t="shared" si="115"/>
        <v>2098849.5</v>
      </c>
      <c r="K407" s="212"/>
      <c r="L407" s="203">
        <v>2098847.58</v>
      </c>
      <c r="M407" s="203">
        <v>1.92</v>
      </c>
      <c r="N407" s="191"/>
      <c r="O407" s="190"/>
    </row>
    <row r="408" spans="2:15" s="173" customFormat="1" ht="37.5" customHeight="1" outlineLevel="2" x14ac:dyDescent="0.3">
      <c r="B408" s="207" t="s">
        <v>1354</v>
      </c>
      <c r="C408" s="174" t="s">
        <v>609</v>
      </c>
      <c r="D408" s="22" t="s">
        <v>787</v>
      </c>
      <c r="E408" s="193">
        <v>240</v>
      </c>
      <c r="F408" s="193">
        <f t="shared" si="114"/>
        <v>10546.4</v>
      </c>
      <c r="G408" s="237">
        <v>3266.08</v>
      </c>
      <c r="H408" s="237">
        <v>7280.32</v>
      </c>
      <c r="I408" s="237">
        <v>0</v>
      </c>
      <c r="J408" s="194">
        <f t="shared" si="115"/>
        <v>2531136</v>
      </c>
      <c r="K408" s="212"/>
      <c r="L408" s="203">
        <v>2531136.75</v>
      </c>
      <c r="M408" s="203">
        <v>-0.75</v>
      </c>
      <c r="N408" s="191"/>
      <c r="O408" s="190"/>
    </row>
    <row r="409" spans="2:15" s="173" customFormat="1" ht="67.5" customHeight="1" outlineLevel="2" x14ac:dyDescent="0.3">
      <c r="B409" s="207" t="s">
        <v>1355</v>
      </c>
      <c r="C409" s="174" t="s">
        <v>895</v>
      </c>
      <c r="D409" s="213" t="s">
        <v>11</v>
      </c>
      <c r="E409" s="193">
        <v>431</v>
      </c>
      <c r="F409" s="193">
        <f t="shared" si="114"/>
        <v>14254.03</v>
      </c>
      <c r="G409" s="237">
        <v>4404.6099999999997</v>
      </c>
      <c r="H409" s="237">
        <v>9849.42</v>
      </c>
      <c r="I409" s="237">
        <v>0</v>
      </c>
      <c r="J409" s="194">
        <f t="shared" si="115"/>
        <v>6143486.9299999997</v>
      </c>
      <c r="K409" s="212" t="s">
        <v>898</v>
      </c>
      <c r="L409" s="203">
        <v>6143485.6100000003</v>
      </c>
      <c r="M409" s="203">
        <v>1.32</v>
      </c>
      <c r="N409" s="191"/>
      <c r="O409" s="190"/>
    </row>
    <row r="410" spans="2:15" ht="15.75" customHeight="1" outlineLevel="1" x14ac:dyDescent="0.3">
      <c r="B410" s="102" t="s">
        <v>937</v>
      </c>
      <c r="C410" s="97" t="s">
        <v>652</v>
      </c>
      <c r="D410" s="168"/>
      <c r="E410" s="169">
        <f>E411+E413+E416+E417</f>
        <v>4439.0600000000004</v>
      </c>
      <c r="F410" s="169"/>
      <c r="G410" s="169"/>
      <c r="H410" s="169"/>
      <c r="I410" s="169"/>
      <c r="J410" s="112">
        <f>SUBTOTAL(9,J411:J424)</f>
        <v>128979550.90000001</v>
      </c>
      <c r="K410" s="16"/>
      <c r="L410" s="203">
        <v>0</v>
      </c>
      <c r="M410" s="203"/>
      <c r="N410" s="191"/>
      <c r="O410" s="190"/>
    </row>
    <row r="411" spans="2:15" s="173" customFormat="1" ht="141.75" customHeight="1" outlineLevel="2" x14ac:dyDescent="0.3">
      <c r="B411" s="176" t="s">
        <v>1356</v>
      </c>
      <c r="C411" s="174" t="s">
        <v>910</v>
      </c>
      <c r="D411" s="213" t="s">
        <v>11</v>
      </c>
      <c r="E411" s="193">
        <f>3693.37-E412</f>
        <v>3558.72</v>
      </c>
      <c r="F411" s="193">
        <f t="shared" ref="F411:F424" si="116">G411+H411+I411*90</f>
        <v>24690.23</v>
      </c>
      <c r="G411" s="237">
        <v>7304.64</v>
      </c>
      <c r="H411" s="237">
        <v>17385.59</v>
      </c>
      <c r="I411" s="237">
        <v>0</v>
      </c>
      <c r="J411" s="194">
        <f t="shared" ref="J411:J424" si="117">E411*F411</f>
        <v>87865615.310000002</v>
      </c>
      <c r="K411" s="212"/>
      <c r="L411" s="203">
        <v>87865618.209999993</v>
      </c>
      <c r="M411" s="203">
        <v>-2.9</v>
      </c>
      <c r="N411" s="191"/>
      <c r="O411" s="190"/>
    </row>
    <row r="412" spans="2:15" s="173" customFormat="1" ht="110.25" customHeight="1" outlineLevel="2" x14ac:dyDescent="0.3">
      <c r="B412" s="176" t="s">
        <v>1357</v>
      </c>
      <c r="C412" s="174" t="s">
        <v>3090</v>
      </c>
      <c r="D412" s="213" t="s">
        <v>11</v>
      </c>
      <c r="E412" s="193">
        <v>134.65</v>
      </c>
      <c r="F412" s="193">
        <f t="shared" si="116"/>
        <v>37934.19</v>
      </c>
      <c r="G412" s="237">
        <v>3566.24</v>
      </c>
      <c r="H412" s="237">
        <v>34367.949999999997</v>
      </c>
      <c r="I412" s="237">
        <v>0</v>
      </c>
      <c r="J412" s="194">
        <f t="shared" si="117"/>
        <v>5107838.68</v>
      </c>
      <c r="K412" s="212"/>
      <c r="L412" s="203">
        <v>5107838.83</v>
      </c>
      <c r="M412" s="203">
        <v>-0.15</v>
      </c>
      <c r="N412" s="191"/>
      <c r="O412" s="190"/>
    </row>
    <row r="413" spans="2:15" s="173" customFormat="1" ht="31.5" customHeight="1" outlineLevel="2" x14ac:dyDescent="0.3">
      <c r="B413" s="176" t="s">
        <v>1358</v>
      </c>
      <c r="C413" s="174" t="s">
        <v>3091</v>
      </c>
      <c r="D413" s="213" t="s">
        <v>11</v>
      </c>
      <c r="E413" s="193">
        <v>706.34</v>
      </c>
      <c r="F413" s="193">
        <f t="shared" si="116"/>
        <v>0</v>
      </c>
      <c r="G413" s="237"/>
      <c r="H413" s="237"/>
      <c r="I413" s="237"/>
      <c r="J413" s="194">
        <f t="shared" si="117"/>
        <v>0</v>
      </c>
      <c r="K413" s="212"/>
      <c r="L413" s="203">
        <v>0</v>
      </c>
      <c r="M413" s="203">
        <v>0</v>
      </c>
      <c r="N413" s="191"/>
      <c r="O413" s="190"/>
    </row>
    <row r="414" spans="2:15" s="173" customFormat="1" ht="78.75" customHeight="1" outlineLevel="2" x14ac:dyDescent="0.3">
      <c r="B414" s="176" t="s">
        <v>1359</v>
      </c>
      <c r="C414" s="174" t="s">
        <v>3092</v>
      </c>
      <c r="D414" s="213" t="s">
        <v>11</v>
      </c>
      <c r="E414" s="193">
        <v>706.34</v>
      </c>
      <c r="F414" s="193">
        <f t="shared" si="116"/>
        <v>33097.1</v>
      </c>
      <c r="G414" s="237">
        <v>2491.62</v>
      </c>
      <c r="H414" s="237">
        <v>20626.28</v>
      </c>
      <c r="I414" s="237">
        <v>110.88</v>
      </c>
      <c r="J414" s="194">
        <f t="shared" si="117"/>
        <v>23377805.609999999</v>
      </c>
      <c r="K414" s="212"/>
      <c r="L414" s="203">
        <v>23377534.760000002</v>
      </c>
      <c r="M414" s="203">
        <v>270.85000000000002</v>
      </c>
      <c r="N414" s="191"/>
      <c r="O414" s="190"/>
    </row>
    <row r="415" spans="2:15" s="173" customFormat="1" ht="126" customHeight="1" outlineLevel="2" x14ac:dyDescent="0.3">
      <c r="B415" s="176" t="s">
        <v>1360</v>
      </c>
      <c r="C415" s="174" t="s">
        <v>3093</v>
      </c>
      <c r="D415" s="213" t="s">
        <v>11</v>
      </c>
      <c r="E415" s="193">
        <v>706.34</v>
      </c>
      <c r="F415" s="193">
        <f t="shared" si="116"/>
        <v>7700.54</v>
      </c>
      <c r="G415" s="237">
        <v>1709.9</v>
      </c>
      <c r="H415" s="237">
        <v>5990.64</v>
      </c>
      <c r="I415" s="237">
        <v>0</v>
      </c>
      <c r="J415" s="194">
        <f t="shared" si="117"/>
        <v>5439199.4199999999</v>
      </c>
      <c r="K415" s="212"/>
      <c r="L415" s="203">
        <v>5439196.6399999997</v>
      </c>
      <c r="M415" s="203">
        <v>2.78</v>
      </c>
      <c r="N415" s="191"/>
      <c r="O415" s="190"/>
    </row>
    <row r="416" spans="2:15" s="173" customFormat="1" ht="31.5" customHeight="1" outlineLevel="2" x14ac:dyDescent="0.3">
      <c r="B416" s="176" t="s">
        <v>1361</v>
      </c>
      <c r="C416" s="174" t="s">
        <v>621</v>
      </c>
      <c r="D416" s="213" t="s">
        <v>11</v>
      </c>
      <c r="E416" s="193">
        <v>118</v>
      </c>
      <c r="F416" s="193">
        <f t="shared" si="116"/>
        <v>22227.1</v>
      </c>
      <c r="G416" s="237">
        <v>0</v>
      </c>
      <c r="H416" s="237">
        <v>22227.1</v>
      </c>
      <c r="I416" s="237">
        <v>0</v>
      </c>
      <c r="J416" s="194">
        <f t="shared" si="117"/>
        <v>2622797.7999999998</v>
      </c>
      <c r="K416" s="212"/>
      <c r="L416" s="203">
        <v>2622797.7999999998</v>
      </c>
      <c r="M416" s="203">
        <v>0</v>
      </c>
      <c r="N416" s="191"/>
      <c r="O416" s="190"/>
    </row>
    <row r="417" spans="2:15" s="173" customFormat="1" ht="31.5" customHeight="1" outlineLevel="2" x14ac:dyDescent="0.3">
      <c r="B417" s="176" t="s">
        <v>1362</v>
      </c>
      <c r="C417" s="179" t="s">
        <v>3084</v>
      </c>
      <c r="D417" s="213" t="s">
        <v>11</v>
      </c>
      <c r="E417" s="193">
        <v>56</v>
      </c>
      <c r="F417" s="193">
        <f t="shared" si="116"/>
        <v>0</v>
      </c>
      <c r="G417" s="237"/>
      <c r="H417" s="237"/>
      <c r="I417" s="237"/>
      <c r="J417" s="194">
        <f t="shared" si="117"/>
        <v>0</v>
      </c>
      <c r="K417" s="212"/>
      <c r="L417" s="203">
        <v>0</v>
      </c>
      <c r="M417" s="203">
        <v>0</v>
      </c>
      <c r="N417" s="191"/>
      <c r="O417" s="190"/>
    </row>
    <row r="418" spans="2:15" s="173" customFormat="1" ht="78.75" customHeight="1" outlineLevel="2" x14ac:dyDescent="0.3">
      <c r="B418" s="176" t="s">
        <v>1363</v>
      </c>
      <c r="C418" s="174" t="s">
        <v>3085</v>
      </c>
      <c r="D418" s="213" t="s">
        <v>11</v>
      </c>
      <c r="E418" s="193">
        <v>56</v>
      </c>
      <c r="F418" s="193">
        <f t="shared" si="116"/>
        <v>18003.73</v>
      </c>
      <c r="G418" s="237">
        <v>2491.62</v>
      </c>
      <c r="H418" s="237">
        <v>10399.209999999999</v>
      </c>
      <c r="I418" s="237">
        <v>56.81</v>
      </c>
      <c r="J418" s="194">
        <f t="shared" si="117"/>
        <v>1008208.88</v>
      </c>
      <c r="K418" s="212"/>
      <c r="L418" s="203">
        <v>1008204.65</v>
      </c>
      <c r="M418" s="203">
        <v>4.2300000000000004</v>
      </c>
      <c r="N418" s="191"/>
      <c r="O418" s="190"/>
    </row>
    <row r="419" spans="2:15" s="173" customFormat="1" ht="126" customHeight="1" outlineLevel="2" x14ac:dyDescent="0.3">
      <c r="B419" s="176" t="s">
        <v>1364</v>
      </c>
      <c r="C419" s="174" t="s">
        <v>3086</v>
      </c>
      <c r="D419" s="213" t="s">
        <v>11</v>
      </c>
      <c r="E419" s="193">
        <v>50</v>
      </c>
      <c r="F419" s="193">
        <f t="shared" si="116"/>
        <v>7700.54</v>
      </c>
      <c r="G419" s="237">
        <v>1709.9</v>
      </c>
      <c r="H419" s="237">
        <v>5990.64</v>
      </c>
      <c r="I419" s="237">
        <v>0</v>
      </c>
      <c r="J419" s="194">
        <f t="shared" si="117"/>
        <v>385027</v>
      </c>
      <c r="K419" s="212"/>
      <c r="L419" s="203">
        <v>385026.8</v>
      </c>
      <c r="M419" s="203">
        <v>0.2</v>
      </c>
      <c r="N419" s="191"/>
      <c r="O419" s="190"/>
    </row>
    <row r="420" spans="2:15" s="173" customFormat="1" ht="94.5" customHeight="1" outlineLevel="2" x14ac:dyDescent="0.3">
      <c r="B420" s="176" t="s">
        <v>1365</v>
      </c>
      <c r="C420" s="174" t="s">
        <v>3087</v>
      </c>
      <c r="D420" s="213" t="s">
        <v>11</v>
      </c>
      <c r="E420" s="193">
        <v>6</v>
      </c>
      <c r="F420" s="193">
        <f t="shared" si="116"/>
        <v>59058.87</v>
      </c>
      <c r="G420" s="237">
        <v>3469.28</v>
      </c>
      <c r="H420" s="237">
        <v>24389.29</v>
      </c>
      <c r="I420" s="237">
        <v>346.67</v>
      </c>
      <c r="J420" s="194">
        <f t="shared" si="117"/>
        <v>354353.22</v>
      </c>
      <c r="K420" s="212"/>
      <c r="L420" s="203">
        <v>354351.67</v>
      </c>
      <c r="M420" s="203">
        <v>1.55</v>
      </c>
      <c r="N420" s="191"/>
      <c r="O420" s="190"/>
    </row>
    <row r="421" spans="2:15" s="173" customFormat="1" ht="31.5" customHeight="1" outlineLevel="2" x14ac:dyDescent="0.3">
      <c r="B421" s="176" t="s">
        <v>1366</v>
      </c>
      <c r="C421" s="174" t="s">
        <v>850</v>
      </c>
      <c r="D421" s="213" t="s">
        <v>11</v>
      </c>
      <c r="E421" s="193">
        <v>4116.34</v>
      </c>
      <c r="F421" s="193">
        <f t="shared" si="116"/>
        <v>228.25</v>
      </c>
      <c r="G421" s="237">
        <v>0</v>
      </c>
      <c r="H421" s="237">
        <v>228.25</v>
      </c>
      <c r="I421" s="237">
        <v>0</v>
      </c>
      <c r="J421" s="194">
        <f t="shared" si="117"/>
        <v>939554.61</v>
      </c>
      <c r="K421" s="212"/>
      <c r="L421" s="203">
        <v>939570.46</v>
      </c>
      <c r="M421" s="203">
        <v>-15.85</v>
      </c>
      <c r="N421" s="191"/>
      <c r="O421" s="190"/>
    </row>
    <row r="422" spans="2:15" s="173" customFormat="1" ht="31.5" customHeight="1" outlineLevel="2" x14ac:dyDescent="0.3">
      <c r="B422" s="176" t="s">
        <v>1367</v>
      </c>
      <c r="C422" s="2" t="s">
        <v>847</v>
      </c>
      <c r="D422" s="22" t="s">
        <v>11</v>
      </c>
      <c r="E422" s="46">
        <v>4116.34</v>
      </c>
      <c r="F422" s="193">
        <f t="shared" si="116"/>
        <v>114.13</v>
      </c>
      <c r="G422" s="237">
        <v>0</v>
      </c>
      <c r="H422" s="237">
        <v>114.13</v>
      </c>
      <c r="I422" s="237">
        <v>0</v>
      </c>
      <c r="J422" s="194">
        <f t="shared" si="117"/>
        <v>469797.88</v>
      </c>
      <c r="K422" s="212"/>
      <c r="L422" s="203">
        <v>469785.23</v>
      </c>
      <c r="M422" s="203">
        <v>12.65</v>
      </c>
      <c r="N422" s="191"/>
      <c r="O422" s="190"/>
    </row>
    <row r="423" spans="2:15" s="173" customFormat="1" ht="31.5" customHeight="1" outlineLevel="2" x14ac:dyDescent="0.3">
      <c r="B423" s="176" t="s">
        <v>1368</v>
      </c>
      <c r="C423" s="2" t="s">
        <v>848</v>
      </c>
      <c r="D423" s="22" t="s">
        <v>11</v>
      </c>
      <c r="E423" s="46">
        <v>4116.34</v>
      </c>
      <c r="F423" s="193">
        <f t="shared" si="116"/>
        <v>228.25</v>
      </c>
      <c r="G423" s="237">
        <v>0</v>
      </c>
      <c r="H423" s="237">
        <v>228.25</v>
      </c>
      <c r="I423" s="237">
        <v>0</v>
      </c>
      <c r="J423" s="194">
        <f t="shared" si="117"/>
        <v>939554.61</v>
      </c>
      <c r="K423" s="212"/>
      <c r="L423" s="203">
        <v>939570.46</v>
      </c>
      <c r="M423" s="203">
        <v>-15.85</v>
      </c>
      <c r="N423" s="191"/>
      <c r="O423" s="190"/>
    </row>
    <row r="424" spans="2:15" s="173" customFormat="1" ht="31.5" customHeight="1" outlineLevel="2" x14ac:dyDescent="0.3">
      <c r="B424" s="176" t="s">
        <v>1369</v>
      </c>
      <c r="C424" s="174" t="s">
        <v>849</v>
      </c>
      <c r="D424" s="213" t="s">
        <v>11</v>
      </c>
      <c r="E424" s="193">
        <v>4116.34</v>
      </c>
      <c r="F424" s="193">
        <f t="shared" si="116"/>
        <v>114.13</v>
      </c>
      <c r="G424" s="237">
        <v>0</v>
      </c>
      <c r="H424" s="237">
        <v>114.13</v>
      </c>
      <c r="I424" s="237">
        <v>0</v>
      </c>
      <c r="J424" s="194">
        <f t="shared" si="117"/>
        <v>469797.88</v>
      </c>
      <c r="K424" s="212"/>
      <c r="L424" s="203">
        <v>469785.23</v>
      </c>
      <c r="M424" s="203">
        <v>12.65</v>
      </c>
      <c r="N424" s="191"/>
      <c r="O424" s="190"/>
    </row>
    <row r="425" spans="2:15" ht="23.25" customHeight="1" outlineLevel="1" x14ac:dyDescent="0.3">
      <c r="B425" s="172" t="s">
        <v>936</v>
      </c>
      <c r="C425" s="171" t="s">
        <v>44</v>
      </c>
      <c r="D425" s="168" t="s">
        <v>11</v>
      </c>
      <c r="E425" s="169">
        <v>24017.47</v>
      </c>
      <c r="F425" s="169"/>
      <c r="G425" s="169"/>
      <c r="H425" s="169"/>
      <c r="I425" s="169"/>
      <c r="J425" s="112">
        <f>SUBTOTAL(9,J426:J447)</f>
        <v>332497673.44999999</v>
      </c>
      <c r="K425" s="222">
        <f>SUM(J426:J447)/E425</f>
        <v>13843.99</v>
      </c>
      <c r="L425" s="203">
        <v>0</v>
      </c>
      <c r="M425" s="203"/>
      <c r="N425" s="191"/>
      <c r="O425" s="190"/>
    </row>
    <row r="426" spans="2:15" s="173" customFormat="1" ht="15.75" customHeight="1" outlineLevel="2" x14ac:dyDescent="0.3">
      <c r="B426" s="176" t="s">
        <v>1370</v>
      </c>
      <c r="C426" s="174" t="s">
        <v>45</v>
      </c>
      <c r="D426" s="213" t="s">
        <v>31</v>
      </c>
      <c r="E426" s="193">
        <v>1</v>
      </c>
      <c r="F426" s="193">
        <f t="shared" ref="F426:F433" si="118">G426+H426+I426*90</f>
        <v>22466179.91</v>
      </c>
      <c r="G426" s="237">
        <v>6657941.6600000001</v>
      </c>
      <c r="H426" s="237">
        <v>5532883.3499999996</v>
      </c>
      <c r="I426" s="237">
        <v>114170.61</v>
      </c>
      <c r="J426" s="194">
        <f t="shared" ref="J426:J433" si="119">E426*F426</f>
        <v>22466179.91</v>
      </c>
      <c r="K426" s="212"/>
      <c r="L426" s="203">
        <v>22466179.800000001</v>
      </c>
      <c r="M426" s="203">
        <v>0.11</v>
      </c>
      <c r="N426" s="191"/>
      <c r="O426" s="190"/>
    </row>
    <row r="427" spans="2:15" s="173" customFormat="1" ht="15.75" customHeight="1" outlineLevel="2" x14ac:dyDescent="0.3">
      <c r="B427" s="176" t="s">
        <v>1371</v>
      </c>
      <c r="C427" s="174" t="s">
        <v>46</v>
      </c>
      <c r="D427" s="213" t="s">
        <v>31</v>
      </c>
      <c r="E427" s="193">
        <v>1</v>
      </c>
      <c r="F427" s="193">
        <f t="shared" si="118"/>
        <v>7772538.3499999996</v>
      </c>
      <c r="G427" s="237">
        <v>2283297.8199999998</v>
      </c>
      <c r="H427" s="237">
        <v>1372310.23</v>
      </c>
      <c r="I427" s="237">
        <v>45743.67</v>
      </c>
      <c r="J427" s="194">
        <f t="shared" si="119"/>
        <v>7772538.3499999996</v>
      </c>
      <c r="K427" s="212"/>
      <c r="L427" s="203">
        <v>7772538.7300000004</v>
      </c>
      <c r="M427" s="203">
        <v>-0.38</v>
      </c>
      <c r="N427" s="191"/>
      <c r="O427" s="190"/>
    </row>
    <row r="428" spans="2:15" s="173" customFormat="1" ht="31.5" customHeight="1" outlineLevel="2" x14ac:dyDescent="0.3">
      <c r="B428" s="176" t="s">
        <v>1372</v>
      </c>
      <c r="C428" s="174" t="s">
        <v>47</v>
      </c>
      <c r="D428" s="213" t="s">
        <v>31</v>
      </c>
      <c r="E428" s="193">
        <v>1</v>
      </c>
      <c r="F428" s="193">
        <f t="shared" si="118"/>
        <v>5181692.1399999997</v>
      </c>
      <c r="G428" s="237">
        <v>1522198.55</v>
      </c>
      <c r="H428" s="237">
        <v>914873.39</v>
      </c>
      <c r="I428" s="237">
        <v>30495.78</v>
      </c>
      <c r="J428" s="194">
        <f t="shared" si="119"/>
        <v>5181692.1399999997</v>
      </c>
      <c r="K428" s="212"/>
      <c r="L428" s="203">
        <v>5181692.1100000003</v>
      </c>
      <c r="M428" s="203">
        <v>0.03</v>
      </c>
      <c r="N428" s="191"/>
      <c r="O428" s="190"/>
    </row>
    <row r="429" spans="2:15" s="173" customFormat="1" ht="15.75" customHeight="1" outlineLevel="2" x14ac:dyDescent="0.3">
      <c r="B429" s="176" t="s">
        <v>1373</v>
      </c>
      <c r="C429" s="174" t="s">
        <v>48</v>
      </c>
      <c r="D429" s="213" t="s">
        <v>31</v>
      </c>
      <c r="E429" s="193">
        <v>1</v>
      </c>
      <c r="F429" s="193">
        <f t="shared" si="118"/>
        <v>19190329.870000001</v>
      </c>
      <c r="G429" s="237">
        <v>5737702.4400000004</v>
      </c>
      <c r="H429" s="237">
        <v>6053682.4299999997</v>
      </c>
      <c r="I429" s="237">
        <v>82210.5</v>
      </c>
      <c r="J429" s="194">
        <f t="shared" si="119"/>
        <v>19190329.870000001</v>
      </c>
      <c r="K429" s="212"/>
      <c r="L429" s="203">
        <v>19190330.07</v>
      </c>
      <c r="M429" s="203">
        <v>-0.2</v>
      </c>
      <c r="N429" s="191"/>
      <c r="O429" s="190"/>
    </row>
    <row r="430" spans="2:15" s="173" customFormat="1" ht="15.75" customHeight="1" outlineLevel="2" x14ac:dyDescent="0.3">
      <c r="B430" s="176" t="s">
        <v>1374</v>
      </c>
      <c r="C430" s="174" t="s">
        <v>808</v>
      </c>
      <c r="D430" s="213" t="s">
        <v>31</v>
      </c>
      <c r="E430" s="193">
        <v>1</v>
      </c>
      <c r="F430" s="193">
        <f t="shared" si="118"/>
        <v>25468431.609999999</v>
      </c>
      <c r="G430" s="237">
        <v>7481727.46</v>
      </c>
      <c r="H430" s="237">
        <v>4496676.1500000004</v>
      </c>
      <c r="I430" s="237">
        <v>149889.20000000001</v>
      </c>
      <c r="J430" s="194">
        <f t="shared" si="119"/>
        <v>25468431.609999999</v>
      </c>
      <c r="K430" s="212"/>
      <c r="L430" s="203">
        <v>25468432.059999999</v>
      </c>
      <c r="M430" s="203">
        <v>-0.45</v>
      </c>
      <c r="N430" s="191"/>
      <c r="O430" s="190"/>
    </row>
    <row r="431" spans="2:15" s="173" customFormat="1" ht="15.75" customHeight="1" outlineLevel="2" x14ac:dyDescent="0.3">
      <c r="B431" s="176" t="s">
        <v>1375</v>
      </c>
      <c r="C431" s="174" t="s">
        <v>50</v>
      </c>
      <c r="D431" s="213" t="s">
        <v>31</v>
      </c>
      <c r="E431" s="193">
        <v>1</v>
      </c>
      <c r="F431" s="193">
        <f t="shared" si="118"/>
        <v>68540015.200000003</v>
      </c>
      <c r="G431" s="237">
        <v>21940571.170000002</v>
      </c>
      <c r="H431" s="237">
        <v>24231710.73</v>
      </c>
      <c r="I431" s="237">
        <v>248530.37</v>
      </c>
      <c r="J431" s="194">
        <f t="shared" si="119"/>
        <v>68540015.200000003</v>
      </c>
      <c r="K431" s="212"/>
      <c r="L431" s="203">
        <v>68540014.890000001</v>
      </c>
      <c r="M431" s="203">
        <v>0.31</v>
      </c>
      <c r="N431" s="191"/>
      <c r="O431" s="190"/>
    </row>
    <row r="432" spans="2:15" s="173" customFormat="1" ht="15.75" customHeight="1" outlineLevel="2" x14ac:dyDescent="0.3">
      <c r="B432" s="176" t="s">
        <v>1376</v>
      </c>
      <c r="C432" s="174" t="s">
        <v>243</v>
      </c>
      <c r="D432" s="213" t="s">
        <v>31</v>
      </c>
      <c r="E432" s="193">
        <v>1</v>
      </c>
      <c r="F432" s="193">
        <f t="shared" si="118"/>
        <v>46824000</v>
      </c>
      <c r="G432" s="237">
        <v>6635622.2999999998</v>
      </c>
      <c r="H432" s="237">
        <v>0</v>
      </c>
      <c r="I432" s="237">
        <v>446537.53</v>
      </c>
      <c r="J432" s="194">
        <f t="shared" si="119"/>
        <v>46824000</v>
      </c>
      <c r="K432" s="212"/>
      <c r="L432" s="203">
        <v>46824000.270000003</v>
      </c>
      <c r="M432" s="203">
        <v>-0.27</v>
      </c>
      <c r="N432" s="191"/>
      <c r="O432" s="190"/>
    </row>
    <row r="433" spans="2:15" s="173" customFormat="1" ht="31.5" customHeight="1" outlineLevel="2" x14ac:dyDescent="0.3">
      <c r="B433" s="176" t="s">
        <v>1377</v>
      </c>
      <c r="C433" s="174" t="s">
        <v>893</v>
      </c>
      <c r="D433" s="213" t="s">
        <v>31</v>
      </c>
      <c r="E433" s="193">
        <v>1</v>
      </c>
      <c r="F433" s="193">
        <f t="shared" si="118"/>
        <v>76570211.579999998</v>
      </c>
      <c r="G433" s="237">
        <v>20735805.960000001</v>
      </c>
      <c r="H433" s="237">
        <v>22612934.219999999</v>
      </c>
      <c r="I433" s="237">
        <v>369127.46</v>
      </c>
      <c r="J433" s="194">
        <f t="shared" si="119"/>
        <v>76570211.579999998</v>
      </c>
      <c r="K433" s="212"/>
      <c r="L433" s="203">
        <v>76570211.439999998</v>
      </c>
      <c r="M433" s="203">
        <v>0.14000000000000001</v>
      </c>
      <c r="N433" s="191"/>
      <c r="O433" s="190"/>
    </row>
    <row r="434" spans="2:15" s="173" customFormat="1" ht="15.75" customHeight="1" outlineLevel="2" x14ac:dyDescent="0.3">
      <c r="B434" s="176"/>
      <c r="C434" s="159" t="s">
        <v>51</v>
      </c>
      <c r="D434" s="213"/>
      <c r="E434" s="193"/>
      <c r="F434" s="193"/>
      <c r="G434" s="237"/>
      <c r="H434" s="237"/>
      <c r="I434" s="237"/>
      <c r="J434" s="194"/>
      <c r="K434" s="212"/>
      <c r="L434" s="203">
        <v>0</v>
      </c>
      <c r="M434" s="203">
        <v>0</v>
      </c>
      <c r="N434" s="191"/>
      <c r="O434" s="190"/>
    </row>
    <row r="435" spans="2:15" s="173" customFormat="1" ht="31.5" customHeight="1" outlineLevel="2" x14ac:dyDescent="0.3">
      <c r="B435" s="176" t="s">
        <v>1378</v>
      </c>
      <c r="C435" s="174" t="s">
        <v>672</v>
      </c>
      <c r="D435" s="213" t="s">
        <v>31</v>
      </c>
      <c r="E435" s="193">
        <v>1</v>
      </c>
      <c r="F435" s="193">
        <f t="shared" ref="F435:F447" si="120">G435+H435+I435*90</f>
        <v>17096616.25</v>
      </c>
      <c r="G435" s="237">
        <v>6252063.9299999997</v>
      </c>
      <c r="H435" s="237">
        <v>8079191.6200000001</v>
      </c>
      <c r="I435" s="237">
        <v>30726.23</v>
      </c>
      <c r="J435" s="194">
        <f t="shared" ref="J435:J447" si="121">E435*F435</f>
        <v>17096616.25</v>
      </c>
      <c r="K435" s="212"/>
      <c r="L435" s="203">
        <v>17096616.440000001</v>
      </c>
      <c r="M435" s="203">
        <v>-0.19</v>
      </c>
      <c r="N435" s="191"/>
      <c r="O435" s="190"/>
    </row>
    <row r="436" spans="2:15" s="173" customFormat="1" ht="31.5" customHeight="1" outlineLevel="2" x14ac:dyDescent="0.3">
      <c r="B436" s="176" t="s">
        <v>1379</v>
      </c>
      <c r="C436" s="174" t="s">
        <v>673</v>
      </c>
      <c r="D436" s="213" t="s">
        <v>31</v>
      </c>
      <c r="E436" s="193">
        <v>1</v>
      </c>
      <c r="F436" s="193">
        <f t="shared" si="120"/>
        <v>7749840.9100000001</v>
      </c>
      <c r="G436" s="237">
        <v>1926300.36</v>
      </c>
      <c r="H436" s="237">
        <v>4338537.8499999996</v>
      </c>
      <c r="I436" s="237">
        <v>16500.03</v>
      </c>
      <c r="J436" s="194">
        <f t="shared" si="121"/>
        <v>7749840.9100000001</v>
      </c>
      <c r="K436" s="212"/>
      <c r="L436" s="203">
        <v>7749841.0999999996</v>
      </c>
      <c r="M436" s="203">
        <v>-0.19</v>
      </c>
      <c r="N436" s="191"/>
      <c r="O436" s="190"/>
    </row>
    <row r="437" spans="2:15" s="173" customFormat="1" ht="15.75" customHeight="1" outlineLevel="2" x14ac:dyDescent="0.3">
      <c r="B437" s="176" t="s">
        <v>1380</v>
      </c>
      <c r="C437" s="174" t="s">
        <v>674</v>
      </c>
      <c r="D437" s="213" t="s">
        <v>31</v>
      </c>
      <c r="E437" s="193">
        <v>1</v>
      </c>
      <c r="F437" s="193">
        <f t="shared" si="120"/>
        <v>4795583.4400000004</v>
      </c>
      <c r="G437" s="237">
        <v>2500545.08</v>
      </c>
      <c r="H437" s="237">
        <v>1904882.06</v>
      </c>
      <c r="I437" s="237">
        <v>4335.07</v>
      </c>
      <c r="J437" s="194">
        <f t="shared" si="121"/>
        <v>4795583.4400000004</v>
      </c>
      <c r="K437" s="212"/>
      <c r="L437" s="203">
        <v>4795583.71</v>
      </c>
      <c r="M437" s="203">
        <v>-0.27</v>
      </c>
      <c r="N437" s="191"/>
      <c r="O437" s="190"/>
    </row>
    <row r="438" spans="2:15" s="173" customFormat="1" ht="31.5" customHeight="1" outlineLevel="2" x14ac:dyDescent="0.3">
      <c r="B438" s="176" t="s">
        <v>1381</v>
      </c>
      <c r="C438" s="174" t="s">
        <v>675</v>
      </c>
      <c r="D438" s="213" t="s">
        <v>31</v>
      </c>
      <c r="E438" s="193">
        <v>1</v>
      </c>
      <c r="F438" s="193">
        <f t="shared" si="120"/>
        <v>3039892.89</v>
      </c>
      <c r="G438" s="237">
        <v>1263813.33</v>
      </c>
      <c r="H438" s="237">
        <v>1474145.76</v>
      </c>
      <c r="I438" s="237">
        <v>3354.82</v>
      </c>
      <c r="J438" s="194">
        <f t="shared" si="121"/>
        <v>3039892.89</v>
      </c>
      <c r="K438" s="212"/>
      <c r="L438" s="203">
        <v>3039892.56</v>
      </c>
      <c r="M438" s="203">
        <v>0.33</v>
      </c>
      <c r="N438" s="191"/>
      <c r="O438" s="190"/>
    </row>
    <row r="439" spans="2:15" s="173" customFormat="1" ht="31.5" customHeight="1" outlineLevel="2" x14ac:dyDescent="0.3">
      <c r="B439" s="176" t="s">
        <v>1382</v>
      </c>
      <c r="C439" s="174" t="s">
        <v>676</v>
      </c>
      <c r="D439" s="213" t="s">
        <v>31</v>
      </c>
      <c r="E439" s="193">
        <v>1</v>
      </c>
      <c r="F439" s="193">
        <f t="shared" si="120"/>
        <v>1446212.19</v>
      </c>
      <c r="G439" s="237">
        <v>815120.68</v>
      </c>
      <c r="H439" s="237">
        <v>470163.41</v>
      </c>
      <c r="I439" s="237">
        <v>1788.09</v>
      </c>
      <c r="J439" s="194">
        <f t="shared" si="121"/>
        <v>1446212.19</v>
      </c>
      <c r="K439" s="212"/>
      <c r="L439" s="203">
        <v>1446212.5</v>
      </c>
      <c r="M439" s="203">
        <v>-0.31</v>
      </c>
      <c r="N439" s="191"/>
      <c r="O439" s="190"/>
    </row>
    <row r="440" spans="2:15" s="173" customFormat="1" ht="31.5" customHeight="1" outlineLevel="2" x14ac:dyDescent="0.3">
      <c r="B440" s="176" t="s">
        <v>1383</v>
      </c>
      <c r="C440" s="174" t="s">
        <v>892</v>
      </c>
      <c r="D440" s="213" t="s">
        <v>31</v>
      </c>
      <c r="E440" s="193">
        <v>1</v>
      </c>
      <c r="F440" s="193">
        <f t="shared" si="120"/>
        <v>2133978.84</v>
      </c>
      <c r="G440" s="237">
        <v>954880.29</v>
      </c>
      <c r="H440" s="237">
        <v>878428.35</v>
      </c>
      <c r="I440" s="237">
        <v>3340.78</v>
      </c>
      <c r="J440" s="194">
        <f t="shared" si="121"/>
        <v>2133978.84</v>
      </c>
      <c r="K440" s="212"/>
      <c r="L440" s="203">
        <v>2133978.75</v>
      </c>
      <c r="M440" s="203">
        <v>0.09</v>
      </c>
      <c r="N440" s="191"/>
      <c r="O440" s="190"/>
    </row>
    <row r="441" spans="2:15" s="173" customFormat="1" ht="15.75" customHeight="1" outlineLevel="2" x14ac:dyDescent="0.3">
      <c r="B441" s="176" t="s">
        <v>1384</v>
      </c>
      <c r="C441" s="174" t="s">
        <v>677</v>
      </c>
      <c r="D441" s="213" t="s">
        <v>31</v>
      </c>
      <c r="E441" s="193">
        <v>1</v>
      </c>
      <c r="F441" s="193">
        <f t="shared" si="120"/>
        <v>1683242.86</v>
      </c>
      <c r="G441" s="237">
        <v>732183.7</v>
      </c>
      <c r="H441" s="237">
        <v>304338.96000000002</v>
      </c>
      <c r="I441" s="237">
        <v>7185.78</v>
      </c>
      <c r="J441" s="194">
        <f t="shared" si="121"/>
        <v>1683242.86</v>
      </c>
      <c r="K441" s="212"/>
      <c r="L441" s="203">
        <v>1683242.94</v>
      </c>
      <c r="M441" s="203">
        <v>-0.08</v>
      </c>
      <c r="N441" s="191"/>
      <c r="O441" s="190"/>
    </row>
    <row r="442" spans="2:15" s="173" customFormat="1" ht="15.75" customHeight="1" outlineLevel="2" x14ac:dyDescent="0.3">
      <c r="B442" s="176" t="s">
        <v>1385</v>
      </c>
      <c r="C442" s="174" t="s">
        <v>678</v>
      </c>
      <c r="D442" s="213" t="s">
        <v>31</v>
      </c>
      <c r="E442" s="193">
        <v>1</v>
      </c>
      <c r="F442" s="193">
        <f t="shared" si="120"/>
        <v>3878193.78</v>
      </c>
      <c r="G442" s="237">
        <v>1427458.15</v>
      </c>
      <c r="H442" s="237">
        <v>784235.33</v>
      </c>
      <c r="I442" s="237">
        <v>18516.669999999998</v>
      </c>
      <c r="J442" s="194">
        <f t="shared" si="121"/>
        <v>3878193.78</v>
      </c>
      <c r="K442" s="212"/>
      <c r="L442" s="203">
        <v>3878193.56</v>
      </c>
      <c r="M442" s="203">
        <v>0.22</v>
      </c>
      <c r="N442" s="191"/>
      <c r="O442" s="190"/>
    </row>
    <row r="443" spans="2:15" s="173" customFormat="1" ht="31.5" customHeight="1" outlineLevel="2" x14ac:dyDescent="0.3">
      <c r="B443" s="176" t="s">
        <v>1386</v>
      </c>
      <c r="C443" s="174" t="s">
        <v>679</v>
      </c>
      <c r="D443" s="213" t="s">
        <v>31</v>
      </c>
      <c r="E443" s="193">
        <v>1</v>
      </c>
      <c r="F443" s="193">
        <f t="shared" si="120"/>
        <v>6844553.5099999998</v>
      </c>
      <c r="G443" s="237">
        <v>1776334.45</v>
      </c>
      <c r="H443" s="237">
        <v>2052628.66</v>
      </c>
      <c r="I443" s="237">
        <v>33506.559999999998</v>
      </c>
      <c r="J443" s="194">
        <f t="shared" si="121"/>
        <v>6844553.5099999998</v>
      </c>
      <c r="K443" s="212"/>
      <c r="L443" s="203">
        <v>6844553.3700000001</v>
      </c>
      <c r="M443" s="203">
        <v>0.14000000000000001</v>
      </c>
      <c r="N443" s="191"/>
      <c r="O443" s="190"/>
    </row>
    <row r="444" spans="2:15" s="173" customFormat="1" ht="31.5" customHeight="1" outlineLevel="2" x14ac:dyDescent="0.3">
      <c r="B444" s="176" t="s">
        <v>1387</v>
      </c>
      <c r="C444" s="174" t="s">
        <v>680</v>
      </c>
      <c r="D444" s="213" t="s">
        <v>31</v>
      </c>
      <c r="E444" s="193">
        <v>1</v>
      </c>
      <c r="F444" s="193">
        <f t="shared" si="120"/>
        <v>4428443.05</v>
      </c>
      <c r="G444" s="237">
        <v>2085625.11</v>
      </c>
      <c r="H444" s="237">
        <v>749701.84</v>
      </c>
      <c r="I444" s="237">
        <v>17701.29</v>
      </c>
      <c r="J444" s="194">
        <f t="shared" si="121"/>
        <v>4428443.05</v>
      </c>
      <c r="K444" s="212"/>
      <c r="L444" s="203">
        <v>4428443.3499999996</v>
      </c>
      <c r="M444" s="203">
        <v>-0.3</v>
      </c>
      <c r="N444" s="191"/>
      <c r="O444" s="190"/>
    </row>
    <row r="445" spans="2:15" s="173" customFormat="1" ht="31.5" customHeight="1" outlineLevel="2" x14ac:dyDescent="0.3">
      <c r="B445" s="176" t="s">
        <v>1388</v>
      </c>
      <c r="C445" s="174" t="s">
        <v>681</v>
      </c>
      <c r="D445" s="213" t="s">
        <v>31</v>
      </c>
      <c r="E445" s="193">
        <v>1</v>
      </c>
      <c r="F445" s="193">
        <f t="shared" si="120"/>
        <v>990821.71</v>
      </c>
      <c r="G445" s="237">
        <v>360441.82</v>
      </c>
      <c r="H445" s="237">
        <v>255303.99</v>
      </c>
      <c r="I445" s="237">
        <v>4167.51</v>
      </c>
      <c r="J445" s="194">
        <f t="shared" si="121"/>
        <v>990821.71</v>
      </c>
      <c r="K445" s="212"/>
      <c r="L445" s="203">
        <v>990822.04</v>
      </c>
      <c r="M445" s="203">
        <v>-0.33</v>
      </c>
      <c r="N445" s="191"/>
      <c r="O445" s="190"/>
    </row>
    <row r="446" spans="2:15" s="173" customFormat="1" ht="31.5" customHeight="1" outlineLevel="2" x14ac:dyDescent="0.3">
      <c r="B446" s="176" t="s">
        <v>1389</v>
      </c>
      <c r="C446" s="174" t="s">
        <v>682</v>
      </c>
      <c r="D446" s="213" t="s">
        <v>31</v>
      </c>
      <c r="E446" s="193">
        <v>1</v>
      </c>
      <c r="F446" s="193">
        <f t="shared" si="120"/>
        <v>2117153.11</v>
      </c>
      <c r="G446" s="237">
        <v>731613.22</v>
      </c>
      <c r="H446" s="237">
        <v>561143.49</v>
      </c>
      <c r="I446" s="237">
        <v>9159.9599999999991</v>
      </c>
      <c r="J446" s="194">
        <f t="shared" si="121"/>
        <v>2117153.11</v>
      </c>
      <c r="K446" s="212"/>
      <c r="L446" s="203">
        <v>2117152.71</v>
      </c>
      <c r="M446" s="203">
        <v>0.4</v>
      </c>
      <c r="N446" s="191"/>
      <c r="O446" s="190"/>
    </row>
    <row r="447" spans="2:15" s="173" customFormat="1" ht="15.75" customHeight="1" outlineLevel="2" x14ac:dyDescent="0.3">
      <c r="B447" s="176" t="s">
        <v>1390</v>
      </c>
      <c r="C447" s="174" t="s">
        <v>684</v>
      </c>
      <c r="D447" s="213" t="s">
        <v>31</v>
      </c>
      <c r="E447" s="193">
        <v>1</v>
      </c>
      <c r="F447" s="193">
        <f t="shared" si="120"/>
        <v>4279742.25</v>
      </c>
      <c r="G447" s="237">
        <v>1763432.85</v>
      </c>
      <c r="H447" s="237">
        <v>591332.69999999995</v>
      </c>
      <c r="I447" s="237">
        <v>21388.63</v>
      </c>
      <c r="J447" s="160">
        <f t="shared" si="121"/>
        <v>4279742.25</v>
      </c>
      <c r="K447" s="212"/>
      <c r="L447" s="203">
        <v>4279742.21</v>
      </c>
      <c r="M447" s="203">
        <v>0.04</v>
      </c>
      <c r="N447" s="191"/>
      <c r="O447" s="190"/>
    </row>
    <row r="448" spans="2:15" ht="20.25" customHeight="1" outlineLevel="1" x14ac:dyDescent="0.3">
      <c r="B448" s="34" t="s">
        <v>18</v>
      </c>
      <c r="C448" s="4" t="s">
        <v>914</v>
      </c>
      <c r="D448" s="35"/>
      <c r="E448" s="36"/>
      <c r="F448" s="36"/>
      <c r="G448" s="36"/>
      <c r="H448" s="36"/>
      <c r="I448" s="36"/>
      <c r="J448" s="111">
        <f>SUBTOTAL(9,J449:J601)</f>
        <v>1467328301.6199999</v>
      </c>
      <c r="K448" s="37"/>
      <c r="L448" s="203">
        <v>0</v>
      </c>
      <c r="M448" s="203"/>
      <c r="N448" s="191"/>
      <c r="O448" s="190"/>
    </row>
    <row r="449" spans="2:15" ht="15.75" customHeight="1" outlineLevel="1" x14ac:dyDescent="0.3">
      <c r="B449" s="172" t="s">
        <v>19</v>
      </c>
      <c r="C449" s="171" t="s">
        <v>103</v>
      </c>
      <c r="D449" s="168"/>
      <c r="E449" s="169"/>
      <c r="F449" s="169"/>
      <c r="G449" s="169"/>
      <c r="H449" s="169"/>
      <c r="I449" s="169"/>
      <c r="J449" s="112">
        <f>SUBTOTAL(9,J450:J453)</f>
        <v>348850317.13999999</v>
      </c>
      <c r="K449" s="16"/>
      <c r="L449" s="203">
        <v>0</v>
      </c>
      <c r="M449" s="203"/>
      <c r="N449" s="191"/>
      <c r="O449" s="190"/>
    </row>
    <row r="450" spans="2:15" ht="31.5" customHeight="1" outlineLevel="2" x14ac:dyDescent="0.3">
      <c r="B450" s="176" t="s">
        <v>1391</v>
      </c>
      <c r="C450" s="174" t="s">
        <v>148</v>
      </c>
      <c r="D450" s="213" t="s">
        <v>8</v>
      </c>
      <c r="E450" s="46">
        <v>1249.3800000000001</v>
      </c>
      <c r="F450" s="106">
        <f t="shared" ref="F450:F453" si="122">G450+H450+I450*90</f>
        <v>34918.78</v>
      </c>
      <c r="G450" s="237">
        <v>16063.47</v>
      </c>
      <c r="H450" s="237">
        <v>18855.310000000001</v>
      </c>
      <c r="I450" s="237">
        <v>0</v>
      </c>
      <c r="J450" s="114">
        <f t="shared" ref="J450:J453" si="123">E450*F450</f>
        <v>43626825.359999999</v>
      </c>
      <c r="K450" s="212"/>
      <c r="L450" s="203">
        <v>43626830.950000003</v>
      </c>
      <c r="M450" s="203">
        <v>-5.59</v>
      </c>
      <c r="N450" s="191"/>
      <c r="O450" s="190"/>
    </row>
    <row r="451" spans="2:15" ht="31.5" customHeight="1" outlineLevel="2" x14ac:dyDescent="0.3">
      <c r="B451" s="176" t="s">
        <v>1392</v>
      </c>
      <c r="C451" s="174" t="s">
        <v>149</v>
      </c>
      <c r="D451" s="213" t="s">
        <v>8</v>
      </c>
      <c r="E451" s="46">
        <v>2946.79</v>
      </c>
      <c r="F451" s="106">
        <f t="shared" si="122"/>
        <v>34120.85</v>
      </c>
      <c r="G451" s="237">
        <v>16063.47</v>
      </c>
      <c r="H451" s="237">
        <v>18057.38</v>
      </c>
      <c r="I451" s="237">
        <v>0</v>
      </c>
      <c r="J451" s="114">
        <f t="shared" si="123"/>
        <v>100546979.56999999</v>
      </c>
      <c r="K451" s="212"/>
      <c r="L451" s="203">
        <v>100547005.72</v>
      </c>
      <c r="M451" s="203">
        <v>-26.15</v>
      </c>
      <c r="N451" s="191"/>
      <c r="O451" s="190"/>
    </row>
    <row r="452" spans="2:15" ht="31.5" customHeight="1" outlineLevel="2" x14ac:dyDescent="0.3">
      <c r="B452" s="176" t="s">
        <v>1393</v>
      </c>
      <c r="C452" s="174" t="s">
        <v>132</v>
      </c>
      <c r="D452" s="213" t="s">
        <v>8</v>
      </c>
      <c r="E452" s="46">
        <v>6610.93</v>
      </c>
      <c r="F452" s="106">
        <f t="shared" si="122"/>
        <v>30105.64</v>
      </c>
      <c r="G452" s="237">
        <v>14858.04</v>
      </c>
      <c r="H452" s="237">
        <v>15247.6</v>
      </c>
      <c r="I452" s="237">
        <v>0</v>
      </c>
      <c r="J452" s="114">
        <f t="shared" si="123"/>
        <v>199026278.65000001</v>
      </c>
      <c r="K452" s="212"/>
      <c r="L452" s="203">
        <v>199026242.78</v>
      </c>
      <c r="M452" s="203">
        <v>35.869999999999997</v>
      </c>
      <c r="N452" s="191"/>
      <c r="O452" s="190"/>
    </row>
    <row r="453" spans="2:15" s="173" customFormat="1" ht="31.5" customHeight="1" outlineLevel="2" x14ac:dyDescent="0.3">
      <c r="B453" s="176" t="s">
        <v>1394</v>
      </c>
      <c r="C453" s="174" t="s">
        <v>707</v>
      </c>
      <c r="D453" s="213" t="s">
        <v>8</v>
      </c>
      <c r="E453" s="193">
        <v>181</v>
      </c>
      <c r="F453" s="193">
        <f t="shared" si="122"/>
        <v>31216.76</v>
      </c>
      <c r="G453" s="237">
        <v>15969.16</v>
      </c>
      <c r="H453" s="237">
        <v>15247.6</v>
      </c>
      <c r="I453" s="237">
        <v>0</v>
      </c>
      <c r="J453" s="177">
        <f t="shared" si="123"/>
        <v>5650233.5599999996</v>
      </c>
      <c r="K453" s="212"/>
      <c r="L453" s="203">
        <v>5650232.6699999999</v>
      </c>
      <c r="M453" s="203">
        <v>0.89</v>
      </c>
      <c r="N453" s="191"/>
      <c r="O453" s="190"/>
    </row>
    <row r="454" spans="2:15" ht="15.75" customHeight="1" outlineLevel="1" x14ac:dyDescent="0.3">
      <c r="B454" s="172" t="s">
        <v>146</v>
      </c>
      <c r="C454" s="171" t="s">
        <v>249</v>
      </c>
      <c r="D454" s="168"/>
      <c r="E454" s="169"/>
      <c r="F454" s="169"/>
      <c r="G454" s="169"/>
      <c r="H454" s="169"/>
      <c r="I454" s="169"/>
      <c r="J454" s="112">
        <f>SUBTOTAL(9,J455:J462)</f>
        <v>78598997.370000005</v>
      </c>
      <c r="K454" s="16"/>
      <c r="L454" s="203">
        <v>0</v>
      </c>
      <c r="M454" s="203"/>
      <c r="N454" s="191"/>
      <c r="O454" s="190"/>
    </row>
    <row r="455" spans="2:15" s="173" customFormat="1" ht="31.5" customHeight="1" outlineLevel="2" x14ac:dyDescent="0.3">
      <c r="B455" s="176" t="s">
        <v>1395</v>
      </c>
      <c r="C455" s="174" t="s">
        <v>136</v>
      </c>
      <c r="D455" s="213" t="s">
        <v>11</v>
      </c>
      <c r="E455" s="213">
        <v>3.22</v>
      </c>
      <c r="F455" s="106">
        <f t="shared" ref="F455:F462" si="124">G455+H455+I455*90</f>
        <v>3365.68</v>
      </c>
      <c r="G455" s="237">
        <v>839.13</v>
      </c>
      <c r="H455" s="237">
        <v>2526.5500000000002</v>
      </c>
      <c r="I455" s="237">
        <v>0</v>
      </c>
      <c r="J455" s="114">
        <f t="shared" ref="J455:J462" si="125">E455*F455</f>
        <v>10837.49</v>
      </c>
      <c r="K455" s="212"/>
      <c r="L455" s="203">
        <v>10837.51</v>
      </c>
      <c r="M455" s="203">
        <v>-0.02</v>
      </c>
      <c r="N455" s="191"/>
      <c r="O455" s="190"/>
    </row>
    <row r="456" spans="2:15" s="173" customFormat="1" ht="31.5" customHeight="1" outlineLevel="2" x14ac:dyDescent="0.3">
      <c r="B456" s="176" t="s">
        <v>1396</v>
      </c>
      <c r="C456" s="174" t="s">
        <v>137</v>
      </c>
      <c r="D456" s="213" t="s">
        <v>11</v>
      </c>
      <c r="E456" s="213">
        <v>15027</v>
      </c>
      <c r="F456" s="106">
        <f t="shared" si="124"/>
        <v>2944.59</v>
      </c>
      <c r="G456" s="237">
        <v>839.13</v>
      </c>
      <c r="H456" s="237">
        <v>2105.46</v>
      </c>
      <c r="I456" s="237">
        <v>0</v>
      </c>
      <c r="J456" s="114">
        <f t="shared" si="125"/>
        <v>44248353.93</v>
      </c>
      <c r="K456" s="212"/>
      <c r="L456" s="203">
        <v>44248423.049999997</v>
      </c>
      <c r="M456" s="203">
        <v>-69.12</v>
      </c>
      <c r="N456" s="191"/>
      <c r="O456" s="190"/>
    </row>
    <row r="457" spans="2:15" s="173" customFormat="1" ht="31.5" customHeight="1" outlineLevel="2" x14ac:dyDescent="0.3">
      <c r="B457" s="176" t="s">
        <v>1397</v>
      </c>
      <c r="C457" s="174" t="s">
        <v>139</v>
      </c>
      <c r="D457" s="213" t="s">
        <v>11</v>
      </c>
      <c r="E457" s="213">
        <v>2082.21</v>
      </c>
      <c r="F457" s="106">
        <f t="shared" si="124"/>
        <v>2370.9299999999998</v>
      </c>
      <c r="G457" s="237">
        <v>686.56</v>
      </c>
      <c r="H457" s="237">
        <v>1684.37</v>
      </c>
      <c r="I457" s="237">
        <v>0</v>
      </c>
      <c r="J457" s="114">
        <f t="shared" si="125"/>
        <v>4936774.16</v>
      </c>
      <c r="K457" s="212"/>
      <c r="L457" s="203">
        <v>4936779.67</v>
      </c>
      <c r="M457" s="203">
        <v>-5.51</v>
      </c>
      <c r="N457" s="191"/>
      <c r="O457" s="190"/>
    </row>
    <row r="458" spans="2:15" s="173" customFormat="1" ht="31.5" customHeight="1" outlineLevel="2" x14ac:dyDescent="0.3">
      <c r="B458" s="176" t="s">
        <v>1398</v>
      </c>
      <c r="C458" s="174" t="s">
        <v>809</v>
      </c>
      <c r="D458" s="213" t="s">
        <v>11</v>
      </c>
      <c r="E458" s="213">
        <v>90.82</v>
      </c>
      <c r="F458" s="106">
        <f t="shared" si="124"/>
        <v>2328.21</v>
      </c>
      <c r="G458" s="237">
        <v>533.99</v>
      </c>
      <c r="H458" s="237">
        <v>1794.22</v>
      </c>
      <c r="I458" s="237">
        <v>0</v>
      </c>
      <c r="J458" s="114">
        <f t="shared" si="125"/>
        <v>211448.03</v>
      </c>
      <c r="K458" s="212"/>
      <c r="L458" s="203">
        <v>211448.32000000001</v>
      </c>
      <c r="M458" s="203">
        <v>-0.28999999999999998</v>
      </c>
      <c r="N458" s="191"/>
      <c r="O458" s="190"/>
    </row>
    <row r="459" spans="2:15" s="173" customFormat="1" ht="31.5" customHeight="1" outlineLevel="2" x14ac:dyDescent="0.3">
      <c r="B459" s="176" t="s">
        <v>1399</v>
      </c>
      <c r="C459" s="174" t="s">
        <v>144</v>
      </c>
      <c r="D459" s="213" t="s">
        <v>11</v>
      </c>
      <c r="E459" s="213">
        <v>252.9</v>
      </c>
      <c r="F459" s="106">
        <f t="shared" si="124"/>
        <v>840.66</v>
      </c>
      <c r="G459" s="237">
        <v>419.57</v>
      </c>
      <c r="H459" s="237">
        <v>421.09</v>
      </c>
      <c r="I459" s="237">
        <v>0</v>
      </c>
      <c r="J459" s="114">
        <f t="shared" si="125"/>
        <v>212602.91</v>
      </c>
      <c r="K459" s="212"/>
      <c r="L459" s="203">
        <v>212602.63</v>
      </c>
      <c r="M459" s="203">
        <v>0.28000000000000003</v>
      </c>
      <c r="N459" s="191"/>
      <c r="O459" s="190"/>
    </row>
    <row r="460" spans="2:15" s="173" customFormat="1" ht="31.5" customHeight="1" outlineLevel="2" x14ac:dyDescent="0.3">
      <c r="B460" s="176" t="s">
        <v>1400</v>
      </c>
      <c r="C460" s="174" t="s">
        <v>138</v>
      </c>
      <c r="D460" s="213" t="s">
        <v>11</v>
      </c>
      <c r="E460" s="213">
        <v>19430.490000000002</v>
      </c>
      <c r="F460" s="106">
        <f t="shared" si="124"/>
        <v>1452.46</v>
      </c>
      <c r="G460" s="237">
        <v>610.28</v>
      </c>
      <c r="H460" s="237">
        <v>842.18</v>
      </c>
      <c r="I460" s="237">
        <v>0</v>
      </c>
      <c r="J460" s="114">
        <f t="shared" si="125"/>
        <v>28222009.510000002</v>
      </c>
      <c r="K460" s="212"/>
      <c r="L460" s="203">
        <v>28222072.52</v>
      </c>
      <c r="M460" s="203">
        <v>-63.01</v>
      </c>
      <c r="N460" s="191"/>
      <c r="O460" s="190"/>
    </row>
    <row r="461" spans="2:15" s="173" customFormat="1" ht="31.5" customHeight="1" outlineLevel="2" x14ac:dyDescent="0.3">
      <c r="B461" s="176" t="s">
        <v>1401</v>
      </c>
      <c r="C461" s="174" t="s">
        <v>880</v>
      </c>
      <c r="D461" s="213" t="s">
        <v>11</v>
      </c>
      <c r="E461" s="213">
        <v>200</v>
      </c>
      <c r="F461" s="106">
        <f t="shared" si="124"/>
        <v>2381</v>
      </c>
      <c r="G461" s="237">
        <v>1167.1600000000001</v>
      </c>
      <c r="H461" s="237">
        <v>1213.8399999999999</v>
      </c>
      <c r="I461" s="237">
        <v>0</v>
      </c>
      <c r="J461" s="114">
        <f t="shared" si="125"/>
        <v>476200</v>
      </c>
      <c r="K461" s="212"/>
      <c r="L461" s="203">
        <v>476200.45</v>
      </c>
      <c r="M461" s="203">
        <v>-0.45</v>
      </c>
      <c r="N461" s="191"/>
      <c r="O461" s="190"/>
    </row>
    <row r="462" spans="2:15" s="173" customFormat="1" ht="31.5" customHeight="1" outlineLevel="2" x14ac:dyDescent="0.3">
      <c r="B462" s="176" t="s">
        <v>1402</v>
      </c>
      <c r="C462" s="174" t="s">
        <v>879</v>
      </c>
      <c r="D462" s="213" t="s">
        <v>11</v>
      </c>
      <c r="E462" s="213">
        <v>62</v>
      </c>
      <c r="F462" s="106">
        <f t="shared" si="124"/>
        <v>4528.57</v>
      </c>
      <c r="G462" s="237">
        <v>2100.88</v>
      </c>
      <c r="H462" s="237">
        <v>2427.69</v>
      </c>
      <c r="I462" s="237">
        <v>0</v>
      </c>
      <c r="J462" s="114">
        <f t="shared" si="125"/>
        <v>280771.34000000003</v>
      </c>
      <c r="K462" s="212"/>
      <c r="L462" s="203">
        <v>280771.52</v>
      </c>
      <c r="M462" s="203">
        <v>-0.18</v>
      </c>
      <c r="N462" s="191"/>
      <c r="O462" s="190"/>
    </row>
    <row r="463" spans="2:15" ht="21" customHeight="1" outlineLevel="1" x14ac:dyDescent="0.3">
      <c r="B463" s="172" t="s">
        <v>170</v>
      </c>
      <c r="C463" s="171" t="s">
        <v>27</v>
      </c>
      <c r="D463" s="168"/>
      <c r="E463" s="169"/>
      <c r="F463" s="169"/>
      <c r="G463" s="169"/>
      <c r="H463" s="169"/>
      <c r="I463" s="169"/>
      <c r="J463" s="112">
        <f>SUBTOTAL(9,J464:J466)</f>
        <v>182169033.66</v>
      </c>
      <c r="K463" s="16" t="s">
        <v>876</v>
      </c>
      <c r="L463" s="203">
        <v>0</v>
      </c>
      <c r="M463" s="203"/>
      <c r="N463" s="191"/>
      <c r="O463" s="190"/>
    </row>
    <row r="464" spans="2:15" ht="63.75" customHeight="1" outlineLevel="2" x14ac:dyDescent="0.3">
      <c r="B464" s="123" t="s">
        <v>1403</v>
      </c>
      <c r="C464" s="174" t="s">
        <v>752</v>
      </c>
      <c r="D464" s="213" t="s">
        <v>11</v>
      </c>
      <c r="E464" s="193">
        <v>3869.1</v>
      </c>
      <c r="F464" s="193">
        <f t="shared" ref="F464:F466" si="126">G464+H464+I464*90</f>
        <v>46066.38</v>
      </c>
      <c r="G464" s="237">
        <v>12664.08</v>
      </c>
      <c r="H464" s="237">
        <v>33402.300000000003</v>
      </c>
      <c r="I464" s="237">
        <v>0</v>
      </c>
      <c r="J464" s="113">
        <f t="shared" ref="J464:J466" si="127">E464*F464</f>
        <v>178235430.86000001</v>
      </c>
      <c r="K464" s="195" t="s">
        <v>3082</v>
      </c>
      <c r="L464" s="203">
        <v>178235439</v>
      </c>
      <c r="M464" s="203">
        <v>-8.14</v>
      </c>
      <c r="N464" s="191"/>
      <c r="O464" s="190"/>
    </row>
    <row r="465" spans="2:15" ht="41.25" customHeight="1" outlineLevel="2" x14ac:dyDescent="0.3">
      <c r="B465" s="176" t="s">
        <v>1404</v>
      </c>
      <c r="C465" s="174" t="s">
        <v>864</v>
      </c>
      <c r="D465" s="213" t="s">
        <v>11</v>
      </c>
      <c r="E465" s="193">
        <v>2107.9</v>
      </c>
      <c r="F465" s="193">
        <f t="shared" si="126"/>
        <v>504.18</v>
      </c>
      <c r="G465" s="237">
        <v>234.5</v>
      </c>
      <c r="H465" s="237">
        <v>269.68</v>
      </c>
      <c r="I465" s="237">
        <v>0</v>
      </c>
      <c r="J465" s="194">
        <f t="shared" si="127"/>
        <v>1062761.02</v>
      </c>
      <c r="K465" s="195"/>
      <c r="L465" s="203">
        <v>1062750.48</v>
      </c>
      <c r="M465" s="203">
        <v>10.54</v>
      </c>
      <c r="N465" s="191"/>
      <c r="O465" s="190"/>
    </row>
    <row r="466" spans="2:15" ht="177.75" customHeight="1" outlineLevel="2" x14ac:dyDescent="0.3">
      <c r="B466" s="123" t="s">
        <v>1405</v>
      </c>
      <c r="C466" s="174" t="s">
        <v>881</v>
      </c>
      <c r="D466" s="213" t="s">
        <v>11</v>
      </c>
      <c r="E466" s="193">
        <v>549</v>
      </c>
      <c r="F466" s="193">
        <f t="shared" si="126"/>
        <v>5229.22</v>
      </c>
      <c r="G466" s="237">
        <v>2010</v>
      </c>
      <c r="H466" s="237">
        <v>3219.22</v>
      </c>
      <c r="I466" s="237">
        <v>0</v>
      </c>
      <c r="J466" s="194">
        <f t="shared" si="127"/>
        <v>2870841.78</v>
      </c>
      <c r="K466" s="212"/>
      <c r="L466" s="203">
        <v>2870839.58</v>
      </c>
      <c r="M466" s="203">
        <v>2.2000000000000002</v>
      </c>
      <c r="N466" s="191"/>
      <c r="O466" s="190"/>
    </row>
    <row r="467" spans="2:15" ht="15.75" customHeight="1" outlineLevel="1" x14ac:dyDescent="0.3">
      <c r="B467" s="172" t="s">
        <v>171</v>
      </c>
      <c r="C467" s="171" t="s">
        <v>56</v>
      </c>
      <c r="D467" s="168"/>
      <c r="E467" s="169"/>
      <c r="F467" s="169"/>
      <c r="G467" s="169"/>
      <c r="H467" s="169"/>
      <c r="I467" s="169"/>
      <c r="J467" s="112">
        <f>SUBTOTAL(9,J468:J502)</f>
        <v>26214234.789999999</v>
      </c>
      <c r="K467" s="16"/>
      <c r="L467" s="203">
        <v>0</v>
      </c>
      <c r="M467" s="203"/>
      <c r="N467" s="191"/>
      <c r="O467" s="190"/>
    </row>
    <row r="468" spans="2:15" ht="78.75" customHeight="1" outlineLevel="2" x14ac:dyDescent="0.3">
      <c r="B468" s="176" t="s">
        <v>1406</v>
      </c>
      <c r="C468" s="132" t="s">
        <v>706</v>
      </c>
      <c r="D468" s="213" t="s">
        <v>11</v>
      </c>
      <c r="E468" s="193">
        <v>1928.55</v>
      </c>
      <c r="F468" s="106">
        <f t="shared" ref="F468:F477" si="128">G468+H468+I468*90</f>
        <v>0</v>
      </c>
      <c r="G468" s="237"/>
      <c r="H468" s="237"/>
      <c r="I468" s="237"/>
      <c r="J468" s="114">
        <f t="shared" ref="J468:J477" si="129">E468*F468</f>
        <v>0</v>
      </c>
      <c r="K468" s="212"/>
      <c r="L468" s="203">
        <v>0</v>
      </c>
      <c r="M468" s="203">
        <v>0</v>
      </c>
      <c r="N468" s="191"/>
      <c r="O468" s="190"/>
    </row>
    <row r="469" spans="2:15" ht="31.5" customHeight="1" outlineLevel="2" x14ac:dyDescent="0.3">
      <c r="B469" s="207" t="s">
        <v>1407</v>
      </c>
      <c r="C469" s="20" t="s">
        <v>70</v>
      </c>
      <c r="D469" s="213" t="s">
        <v>11</v>
      </c>
      <c r="E469" s="193">
        <v>1928.55</v>
      </c>
      <c r="F469" s="106">
        <f t="shared" si="128"/>
        <v>2910</v>
      </c>
      <c r="G469" s="237">
        <v>600</v>
      </c>
      <c r="H469" s="237">
        <v>2310</v>
      </c>
      <c r="I469" s="237">
        <v>0</v>
      </c>
      <c r="J469" s="114">
        <f t="shared" si="129"/>
        <v>5612080.5</v>
      </c>
      <c r="K469" s="212"/>
      <c r="L469" s="203">
        <v>5612080.5</v>
      </c>
      <c r="M469" s="203">
        <v>0</v>
      </c>
      <c r="N469" s="191"/>
      <c r="O469" s="190"/>
    </row>
    <row r="470" spans="2:15" ht="15.75" customHeight="1" outlineLevel="2" x14ac:dyDescent="0.3">
      <c r="B470" s="207" t="s">
        <v>1408</v>
      </c>
      <c r="C470" s="20" t="s">
        <v>64</v>
      </c>
      <c r="D470" s="213" t="s">
        <v>11</v>
      </c>
      <c r="E470" s="193">
        <v>1928.55</v>
      </c>
      <c r="F470" s="106">
        <f t="shared" si="128"/>
        <v>510</v>
      </c>
      <c r="G470" s="237">
        <v>150</v>
      </c>
      <c r="H470" s="237">
        <v>360</v>
      </c>
      <c r="I470" s="237">
        <v>0</v>
      </c>
      <c r="J470" s="114">
        <f t="shared" si="129"/>
        <v>983560.5</v>
      </c>
      <c r="K470" s="212"/>
      <c r="L470" s="203">
        <v>983560.5</v>
      </c>
      <c r="M470" s="203">
        <v>0</v>
      </c>
      <c r="N470" s="191"/>
      <c r="O470" s="190"/>
    </row>
    <row r="471" spans="2:15" s="173" customFormat="1" ht="15.75" customHeight="1" outlineLevel="2" x14ac:dyDescent="0.3">
      <c r="B471" s="207" t="s">
        <v>1409</v>
      </c>
      <c r="C471" s="20" t="s">
        <v>71</v>
      </c>
      <c r="D471" s="213" t="s">
        <v>11</v>
      </c>
      <c r="E471" s="193">
        <v>1928.55</v>
      </c>
      <c r="F471" s="106">
        <f t="shared" si="128"/>
        <v>480</v>
      </c>
      <c r="G471" s="237">
        <v>150</v>
      </c>
      <c r="H471" s="237">
        <v>330</v>
      </c>
      <c r="I471" s="237">
        <v>0</v>
      </c>
      <c r="J471" s="114">
        <f t="shared" si="129"/>
        <v>925704</v>
      </c>
      <c r="K471" s="212"/>
      <c r="L471" s="203">
        <v>925704</v>
      </c>
      <c r="M471" s="203">
        <v>0</v>
      </c>
      <c r="N471" s="191"/>
      <c r="O471" s="190"/>
    </row>
    <row r="472" spans="2:15" s="173" customFormat="1" ht="15.75" customHeight="1" outlineLevel="2" x14ac:dyDescent="0.3">
      <c r="B472" s="207" t="s">
        <v>1410</v>
      </c>
      <c r="C472" s="20" t="s">
        <v>65</v>
      </c>
      <c r="D472" s="213" t="s">
        <v>8</v>
      </c>
      <c r="E472" s="193">
        <v>96.43</v>
      </c>
      <c r="F472" s="106">
        <f t="shared" si="128"/>
        <v>9276</v>
      </c>
      <c r="G472" s="237">
        <v>3600</v>
      </c>
      <c r="H472" s="237">
        <v>5676</v>
      </c>
      <c r="I472" s="237">
        <v>0</v>
      </c>
      <c r="J472" s="114">
        <f t="shared" si="129"/>
        <v>894484.68</v>
      </c>
      <c r="K472" s="212"/>
      <c r="L472" s="203">
        <v>894484.68</v>
      </c>
      <c r="M472" s="203">
        <v>0</v>
      </c>
      <c r="N472" s="191"/>
      <c r="O472" s="190"/>
    </row>
    <row r="473" spans="2:15" s="173" customFormat="1" ht="15.75" customHeight="1" outlineLevel="2" x14ac:dyDescent="0.3">
      <c r="B473" s="207" t="s">
        <v>1411</v>
      </c>
      <c r="C473" s="20" t="s">
        <v>66</v>
      </c>
      <c r="D473" s="29" t="s">
        <v>8</v>
      </c>
      <c r="E473" s="193">
        <v>212.14</v>
      </c>
      <c r="F473" s="106">
        <f t="shared" si="128"/>
        <v>7356</v>
      </c>
      <c r="G473" s="237">
        <v>3000</v>
      </c>
      <c r="H473" s="237">
        <v>4356</v>
      </c>
      <c r="I473" s="237">
        <v>0</v>
      </c>
      <c r="J473" s="114">
        <f t="shared" si="129"/>
        <v>1560501.84</v>
      </c>
      <c r="K473" s="212"/>
      <c r="L473" s="203">
        <v>1560501.84</v>
      </c>
      <c r="M473" s="203">
        <v>0</v>
      </c>
      <c r="N473" s="191"/>
      <c r="O473" s="190"/>
    </row>
    <row r="474" spans="2:15" s="173" customFormat="1" ht="15.75" customHeight="1" outlineLevel="2" x14ac:dyDescent="0.3">
      <c r="B474" s="207" t="s">
        <v>1412</v>
      </c>
      <c r="C474" s="20" t="s">
        <v>74</v>
      </c>
      <c r="D474" s="213" t="s">
        <v>11</v>
      </c>
      <c r="E474" s="193">
        <v>1928.55</v>
      </c>
      <c r="F474" s="106">
        <f t="shared" si="128"/>
        <v>126</v>
      </c>
      <c r="G474" s="237">
        <v>60</v>
      </c>
      <c r="H474" s="237">
        <v>66</v>
      </c>
      <c r="I474" s="237">
        <v>0</v>
      </c>
      <c r="J474" s="114">
        <f t="shared" si="129"/>
        <v>242997.3</v>
      </c>
      <c r="K474" s="212"/>
      <c r="L474" s="203">
        <v>242997.3</v>
      </c>
      <c r="M474" s="203">
        <v>0</v>
      </c>
      <c r="N474" s="191"/>
      <c r="O474" s="190"/>
    </row>
    <row r="475" spans="2:15" s="173" customFormat="1" ht="15.75" customHeight="1" outlineLevel="2" x14ac:dyDescent="0.3">
      <c r="B475" s="207" t="s">
        <v>1413</v>
      </c>
      <c r="C475" s="20" t="s">
        <v>73</v>
      </c>
      <c r="D475" s="213" t="s">
        <v>11</v>
      </c>
      <c r="E475" s="193">
        <f>E469</f>
        <v>1928.55</v>
      </c>
      <c r="F475" s="106">
        <f t="shared" si="128"/>
        <v>427.2</v>
      </c>
      <c r="G475" s="237">
        <v>180</v>
      </c>
      <c r="H475" s="237">
        <v>247.2</v>
      </c>
      <c r="I475" s="237">
        <v>0</v>
      </c>
      <c r="J475" s="114">
        <f t="shared" si="129"/>
        <v>823876.56</v>
      </c>
      <c r="K475" s="212"/>
      <c r="L475" s="203">
        <v>823876.56</v>
      </c>
      <c r="M475" s="203">
        <v>0</v>
      </c>
      <c r="N475" s="191"/>
      <c r="O475" s="190"/>
    </row>
    <row r="476" spans="2:15" s="173" customFormat="1" ht="15.75" customHeight="1" outlineLevel="2" x14ac:dyDescent="0.3">
      <c r="B476" s="207" t="s">
        <v>1414</v>
      </c>
      <c r="C476" s="20" t="s">
        <v>67</v>
      </c>
      <c r="D476" s="213" t="s">
        <v>8</v>
      </c>
      <c r="E476" s="193">
        <v>385.71</v>
      </c>
      <c r="F476" s="106">
        <f t="shared" si="128"/>
        <v>8856</v>
      </c>
      <c r="G476" s="237">
        <v>1800</v>
      </c>
      <c r="H476" s="237">
        <v>7056</v>
      </c>
      <c r="I476" s="237">
        <v>0</v>
      </c>
      <c r="J476" s="114">
        <f t="shared" si="129"/>
        <v>3415847.76</v>
      </c>
      <c r="K476" s="212"/>
      <c r="L476" s="203">
        <v>3415847.76</v>
      </c>
      <c r="M476" s="203">
        <v>0</v>
      </c>
      <c r="N476" s="191"/>
      <c r="O476" s="190"/>
    </row>
    <row r="477" spans="2:15" s="173" customFormat="1" ht="15.75" customHeight="1" outlineLevel="2" x14ac:dyDescent="0.3">
      <c r="B477" s="207" t="s">
        <v>1415</v>
      </c>
      <c r="C477" s="20" t="s">
        <v>72</v>
      </c>
      <c r="D477" s="213" t="s">
        <v>11</v>
      </c>
      <c r="E477" s="193">
        <v>1928.55</v>
      </c>
      <c r="F477" s="106">
        <f t="shared" si="128"/>
        <v>399</v>
      </c>
      <c r="G477" s="237">
        <v>150</v>
      </c>
      <c r="H477" s="237">
        <v>249</v>
      </c>
      <c r="I477" s="237">
        <v>0</v>
      </c>
      <c r="J477" s="114">
        <f t="shared" si="129"/>
        <v>769491.45</v>
      </c>
      <c r="K477" s="212"/>
      <c r="L477" s="203">
        <v>769491.45</v>
      </c>
      <c r="M477" s="203">
        <v>0</v>
      </c>
      <c r="N477" s="191"/>
      <c r="O477" s="190"/>
    </row>
    <row r="478" spans="2:15" s="173" customFormat="1" ht="15.75" customHeight="1" outlineLevel="2" x14ac:dyDescent="0.3">
      <c r="B478" s="207" t="s">
        <v>1416</v>
      </c>
      <c r="C478" s="20" t="s">
        <v>69</v>
      </c>
      <c r="D478" s="213" t="s">
        <v>68</v>
      </c>
      <c r="E478" s="193"/>
      <c r="F478" s="193"/>
      <c r="G478" s="237">
        <v>0</v>
      </c>
      <c r="H478" s="237">
        <v>0</v>
      </c>
      <c r="I478" s="237">
        <v>0</v>
      </c>
      <c r="J478" s="194"/>
      <c r="K478" s="212"/>
      <c r="L478" s="203">
        <v>0</v>
      </c>
      <c r="M478" s="203">
        <v>0</v>
      </c>
      <c r="N478" s="191"/>
      <c r="O478" s="190"/>
    </row>
    <row r="479" spans="2:15" s="173" customFormat="1" ht="47.25" customHeight="1" outlineLevel="2" x14ac:dyDescent="0.3">
      <c r="B479" s="176" t="s">
        <v>1417</v>
      </c>
      <c r="C479" s="174" t="s">
        <v>717</v>
      </c>
      <c r="D479" s="213" t="s">
        <v>366</v>
      </c>
      <c r="E479" s="193">
        <v>400</v>
      </c>
      <c r="F479" s="106">
        <f>G479+H479+I479*90</f>
        <v>5316.73</v>
      </c>
      <c r="G479" s="237">
        <v>1781.5</v>
      </c>
      <c r="H479" s="237">
        <v>3535.23</v>
      </c>
      <c r="I479" s="237">
        <v>0</v>
      </c>
      <c r="J479" s="114">
        <f>E479*F479</f>
        <v>2126692</v>
      </c>
      <c r="K479" s="212"/>
      <c r="L479" s="203">
        <v>2126689.54</v>
      </c>
      <c r="M479" s="203">
        <v>2.46</v>
      </c>
      <c r="N479" s="191"/>
      <c r="O479" s="190"/>
    </row>
    <row r="480" spans="2:15" s="173" customFormat="1" ht="31.5" customHeight="1" outlineLevel="2" x14ac:dyDescent="0.3">
      <c r="B480" s="176" t="s">
        <v>1418</v>
      </c>
      <c r="C480" s="132" t="s">
        <v>718</v>
      </c>
      <c r="D480" s="213"/>
      <c r="E480" s="193"/>
      <c r="F480" s="193"/>
      <c r="G480" s="237"/>
      <c r="H480" s="237"/>
      <c r="I480" s="237"/>
      <c r="J480" s="194"/>
      <c r="K480" s="212"/>
      <c r="L480" s="203">
        <v>0</v>
      </c>
      <c r="M480" s="203">
        <v>0</v>
      </c>
      <c r="N480" s="191"/>
      <c r="O480" s="190"/>
    </row>
    <row r="481" spans="2:15" s="173" customFormat="1" ht="15.75" customHeight="1" outlineLevel="2" x14ac:dyDescent="0.3">
      <c r="B481" s="207" t="s">
        <v>1419</v>
      </c>
      <c r="C481" s="20" t="s">
        <v>719</v>
      </c>
      <c r="D481" s="213" t="s">
        <v>11</v>
      </c>
      <c r="E481" s="193">
        <v>150</v>
      </c>
      <c r="F481" s="193">
        <f t="shared" ref="F481:F489" si="130">G481+H481+I481*90</f>
        <v>413.68</v>
      </c>
      <c r="G481" s="237">
        <v>150</v>
      </c>
      <c r="H481" s="237">
        <v>263.68</v>
      </c>
      <c r="I481" s="237">
        <v>0</v>
      </c>
      <c r="J481" s="194">
        <f t="shared" ref="J481:J489" si="131">E481*F481</f>
        <v>62052</v>
      </c>
      <c r="K481" s="212"/>
      <c r="L481" s="203">
        <v>62051.49</v>
      </c>
      <c r="M481" s="203">
        <v>0.51</v>
      </c>
      <c r="N481" s="191"/>
      <c r="O481" s="190"/>
    </row>
    <row r="482" spans="2:15" s="173" customFormat="1" ht="15.75" customHeight="1" outlineLevel="2" x14ac:dyDescent="0.3">
      <c r="B482" s="207" t="s">
        <v>1421</v>
      </c>
      <c r="C482" s="20" t="s">
        <v>720</v>
      </c>
      <c r="D482" s="213" t="s">
        <v>11</v>
      </c>
      <c r="E482" s="193">
        <v>150</v>
      </c>
      <c r="F482" s="193">
        <f t="shared" si="130"/>
        <v>438.42</v>
      </c>
      <c r="G482" s="237">
        <v>150</v>
      </c>
      <c r="H482" s="237">
        <v>288.42</v>
      </c>
      <c r="I482" s="237">
        <v>0</v>
      </c>
      <c r="J482" s="194">
        <f t="shared" si="131"/>
        <v>65763</v>
      </c>
      <c r="K482" s="212"/>
      <c r="L482" s="203">
        <v>65763</v>
      </c>
      <c r="M482" s="203">
        <v>0</v>
      </c>
      <c r="N482" s="191"/>
      <c r="O482" s="190"/>
    </row>
    <row r="483" spans="2:15" s="173" customFormat="1" ht="15.75" customHeight="1" outlineLevel="2" x14ac:dyDescent="0.3">
      <c r="B483" s="207" t="s">
        <v>1422</v>
      </c>
      <c r="C483" s="20" t="s">
        <v>721</v>
      </c>
      <c r="D483" s="213" t="s">
        <v>11</v>
      </c>
      <c r="E483" s="193">
        <v>150</v>
      </c>
      <c r="F483" s="193">
        <f t="shared" si="130"/>
        <v>126</v>
      </c>
      <c r="G483" s="237">
        <v>60</v>
      </c>
      <c r="H483" s="237">
        <v>66</v>
      </c>
      <c r="I483" s="237">
        <v>0</v>
      </c>
      <c r="J483" s="194">
        <f t="shared" si="131"/>
        <v>18900</v>
      </c>
      <c r="K483" s="212"/>
      <c r="L483" s="203">
        <v>18900</v>
      </c>
      <c r="M483" s="203">
        <v>0</v>
      </c>
      <c r="N483" s="191"/>
      <c r="O483" s="190"/>
    </row>
    <row r="484" spans="2:15" s="173" customFormat="1" ht="15.75" customHeight="1" outlineLevel="2" x14ac:dyDescent="0.3">
      <c r="B484" s="207" t="s">
        <v>1423</v>
      </c>
      <c r="C484" s="20" t="s">
        <v>722</v>
      </c>
      <c r="D484" s="213" t="s">
        <v>11</v>
      </c>
      <c r="E484" s="193">
        <v>150</v>
      </c>
      <c r="F484" s="193">
        <f t="shared" si="130"/>
        <v>944.4</v>
      </c>
      <c r="G484" s="237">
        <v>390</v>
      </c>
      <c r="H484" s="237">
        <v>554.4</v>
      </c>
      <c r="I484" s="237">
        <v>0</v>
      </c>
      <c r="J484" s="194">
        <f t="shared" si="131"/>
        <v>141660</v>
      </c>
      <c r="K484" s="212"/>
      <c r="L484" s="203">
        <v>141660</v>
      </c>
      <c r="M484" s="203">
        <v>0</v>
      </c>
      <c r="N484" s="191"/>
      <c r="O484" s="190"/>
    </row>
    <row r="485" spans="2:15" s="173" customFormat="1" ht="15.75" customHeight="1" outlineLevel="2" x14ac:dyDescent="0.3">
      <c r="B485" s="207" t="s">
        <v>1424</v>
      </c>
      <c r="C485" s="20" t="s">
        <v>723</v>
      </c>
      <c r="D485" s="213" t="s">
        <v>8</v>
      </c>
      <c r="E485" s="193">
        <v>15</v>
      </c>
      <c r="F485" s="193">
        <f t="shared" si="130"/>
        <v>9336</v>
      </c>
      <c r="G485" s="237">
        <v>2280</v>
      </c>
      <c r="H485" s="237">
        <v>7056</v>
      </c>
      <c r="I485" s="237">
        <v>0</v>
      </c>
      <c r="J485" s="194">
        <f t="shared" si="131"/>
        <v>140040</v>
      </c>
      <c r="K485" s="212"/>
      <c r="L485" s="203">
        <v>140040</v>
      </c>
      <c r="M485" s="203">
        <v>0</v>
      </c>
      <c r="N485" s="191"/>
      <c r="O485" s="190"/>
    </row>
    <row r="486" spans="2:15" s="173" customFormat="1" ht="15.75" customHeight="1" outlineLevel="2" x14ac:dyDescent="0.3">
      <c r="B486" s="207" t="s">
        <v>1425</v>
      </c>
      <c r="C486" s="20" t="s">
        <v>724</v>
      </c>
      <c r="D486" s="213" t="s">
        <v>11</v>
      </c>
      <c r="E486" s="193">
        <v>150</v>
      </c>
      <c r="F486" s="193">
        <f t="shared" si="130"/>
        <v>252</v>
      </c>
      <c r="G486" s="237">
        <v>120</v>
      </c>
      <c r="H486" s="237">
        <v>132</v>
      </c>
      <c r="I486" s="237">
        <v>0</v>
      </c>
      <c r="J486" s="194">
        <f t="shared" si="131"/>
        <v>37800</v>
      </c>
      <c r="K486" s="212"/>
      <c r="L486" s="203">
        <v>37800</v>
      </c>
      <c r="M486" s="203">
        <v>0</v>
      </c>
      <c r="N486" s="191"/>
      <c r="O486" s="190"/>
    </row>
    <row r="487" spans="2:15" s="173" customFormat="1" ht="15.75" customHeight="1" outlineLevel="2" x14ac:dyDescent="0.3">
      <c r="B487" s="207" t="s">
        <v>1426</v>
      </c>
      <c r="C487" s="20" t="s">
        <v>725</v>
      </c>
      <c r="D487" s="213" t="s">
        <v>11</v>
      </c>
      <c r="E487" s="193">
        <v>150</v>
      </c>
      <c r="F487" s="193">
        <f t="shared" si="130"/>
        <v>840</v>
      </c>
      <c r="G487" s="237">
        <v>120</v>
      </c>
      <c r="H487" s="237">
        <v>720</v>
      </c>
      <c r="I487" s="237">
        <v>0</v>
      </c>
      <c r="J487" s="194">
        <f t="shared" si="131"/>
        <v>126000</v>
      </c>
      <c r="K487" s="212"/>
      <c r="L487" s="203">
        <v>126000</v>
      </c>
      <c r="M487" s="203">
        <v>0</v>
      </c>
      <c r="N487" s="191"/>
      <c r="O487" s="190"/>
    </row>
    <row r="488" spans="2:15" s="173" customFormat="1" ht="15.75" customHeight="1" outlineLevel="2" x14ac:dyDescent="0.3">
      <c r="B488" s="207" t="s">
        <v>1427</v>
      </c>
      <c r="C488" s="20" t="s">
        <v>726</v>
      </c>
      <c r="D488" s="213" t="s">
        <v>155</v>
      </c>
      <c r="E488" s="193">
        <v>50</v>
      </c>
      <c r="F488" s="193">
        <f t="shared" si="130"/>
        <v>360</v>
      </c>
      <c r="G488" s="237">
        <v>180</v>
      </c>
      <c r="H488" s="237">
        <v>180</v>
      </c>
      <c r="I488" s="237">
        <v>0</v>
      </c>
      <c r="J488" s="194">
        <f t="shared" si="131"/>
        <v>18000</v>
      </c>
      <c r="K488" s="212"/>
      <c r="L488" s="203">
        <v>18000</v>
      </c>
      <c r="M488" s="203">
        <v>0</v>
      </c>
      <c r="N488" s="191"/>
      <c r="O488" s="190"/>
    </row>
    <row r="489" spans="2:15" s="173" customFormat="1" ht="15.75" customHeight="1" outlineLevel="2" x14ac:dyDescent="0.3">
      <c r="B489" s="207" t="s">
        <v>1428</v>
      </c>
      <c r="C489" s="20" t="s">
        <v>727</v>
      </c>
      <c r="D489" s="213" t="s">
        <v>155</v>
      </c>
      <c r="E489" s="193">
        <v>120</v>
      </c>
      <c r="F489" s="193">
        <f t="shared" si="130"/>
        <v>480</v>
      </c>
      <c r="G489" s="237">
        <v>180</v>
      </c>
      <c r="H489" s="237">
        <v>300</v>
      </c>
      <c r="I489" s="237">
        <v>0</v>
      </c>
      <c r="J489" s="194">
        <f t="shared" si="131"/>
        <v>57600</v>
      </c>
      <c r="K489" s="212"/>
      <c r="L489" s="203">
        <v>57600</v>
      </c>
      <c r="M489" s="203">
        <v>0</v>
      </c>
      <c r="N489" s="191"/>
      <c r="O489" s="190"/>
    </row>
    <row r="490" spans="2:15" s="173" customFormat="1" ht="15.75" customHeight="1" outlineLevel="2" x14ac:dyDescent="0.3">
      <c r="B490" s="176" t="s">
        <v>1430</v>
      </c>
      <c r="C490" s="132" t="s">
        <v>728</v>
      </c>
      <c r="D490" s="213"/>
      <c r="E490" s="193"/>
      <c r="F490" s="193"/>
      <c r="G490" s="237"/>
      <c r="H490" s="237"/>
      <c r="I490" s="237"/>
      <c r="J490" s="194"/>
      <c r="K490" s="212"/>
      <c r="L490" s="203">
        <v>0</v>
      </c>
      <c r="M490" s="203">
        <v>0</v>
      </c>
      <c r="N490" s="191"/>
      <c r="O490" s="190"/>
    </row>
    <row r="491" spans="2:15" s="173" customFormat="1" ht="15.75" customHeight="1" outlineLevel="2" x14ac:dyDescent="0.3">
      <c r="B491" s="207" t="s">
        <v>1434</v>
      </c>
      <c r="C491" s="20" t="s">
        <v>729</v>
      </c>
      <c r="D491" s="213" t="s">
        <v>8</v>
      </c>
      <c r="E491" s="193">
        <v>11</v>
      </c>
      <c r="F491" s="193">
        <f t="shared" ref="F491:F493" si="132">G491+H491+I491*90</f>
        <v>9336</v>
      </c>
      <c r="G491" s="237">
        <v>2280</v>
      </c>
      <c r="H491" s="237">
        <v>7056</v>
      </c>
      <c r="I491" s="237">
        <v>0</v>
      </c>
      <c r="J491" s="194">
        <f t="shared" ref="J491:J493" si="133">E491*F491</f>
        <v>102696</v>
      </c>
      <c r="K491" s="212"/>
      <c r="L491" s="203">
        <v>102696</v>
      </c>
      <c r="M491" s="203">
        <v>0</v>
      </c>
      <c r="N491" s="191"/>
      <c r="O491" s="190"/>
    </row>
    <row r="492" spans="2:15" s="173" customFormat="1" ht="15.75" customHeight="1" outlineLevel="2" x14ac:dyDescent="0.3">
      <c r="B492" s="207" t="s">
        <v>1435</v>
      </c>
      <c r="C492" s="20" t="s">
        <v>730</v>
      </c>
      <c r="D492" s="213" t="s">
        <v>11</v>
      </c>
      <c r="E492" s="193">
        <v>110</v>
      </c>
      <c r="F492" s="193">
        <f t="shared" si="132"/>
        <v>2052</v>
      </c>
      <c r="G492" s="237">
        <v>600</v>
      </c>
      <c r="H492" s="237">
        <v>1452</v>
      </c>
      <c r="I492" s="237">
        <v>0</v>
      </c>
      <c r="J492" s="194">
        <f t="shared" si="133"/>
        <v>225720</v>
      </c>
      <c r="K492" s="212"/>
      <c r="L492" s="203">
        <v>225720</v>
      </c>
      <c r="M492" s="203">
        <v>0</v>
      </c>
      <c r="N492" s="191"/>
      <c r="O492" s="190"/>
    </row>
    <row r="493" spans="2:15" s="173" customFormat="1" ht="15.75" customHeight="1" outlineLevel="2" x14ac:dyDescent="0.3">
      <c r="B493" s="207" t="s">
        <v>1436</v>
      </c>
      <c r="C493" s="20" t="s">
        <v>731</v>
      </c>
      <c r="D493" s="213" t="s">
        <v>11</v>
      </c>
      <c r="E493" s="193">
        <v>110</v>
      </c>
      <c r="F493" s="193">
        <f t="shared" si="132"/>
        <v>702</v>
      </c>
      <c r="G493" s="237">
        <v>240</v>
      </c>
      <c r="H493" s="237">
        <v>462</v>
      </c>
      <c r="I493" s="237">
        <v>0</v>
      </c>
      <c r="J493" s="194">
        <f t="shared" si="133"/>
        <v>77220</v>
      </c>
      <c r="K493" s="212"/>
      <c r="L493" s="203">
        <v>77220</v>
      </c>
      <c r="M493" s="203">
        <v>0</v>
      </c>
      <c r="N493" s="191"/>
      <c r="O493" s="190"/>
    </row>
    <row r="494" spans="2:15" s="173" customFormat="1" ht="15.75" customHeight="1" outlineLevel="2" x14ac:dyDescent="0.3">
      <c r="B494" s="176" t="s">
        <v>1431</v>
      </c>
      <c r="C494" s="132" t="s">
        <v>710</v>
      </c>
      <c r="D494" s="213"/>
      <c r="E494" s="193"/>
      <c r="F494" s="193"/>
      <c r="G494" s="237"/>
      <c r="H494" s="237"/>
      <c r="I494" s="237"/>
      <c r="J494" s="194"/>
      <c r="K494" s="212"/>
      <c r="L494" s="203">
        <v>0</v>
      </c>
      <c r="M494" s="203">
        <v>0</v>
      </c>
      <c r="N494" s="191"/>
      <c r="O494" s="190"/>
    </row>
    <row r="495" spans="2:15" s="173" customFormat="1" ht="31.5" customHeight="1" outlineLevel="2" x14ac:dyDescent="0.3">
      <c r="B495" s="207" t="s">
        <v>1437</v>
      </c>
      <c r="C495" s="20" t="s">
        <v>733</v>
      </c>
      <c r="D495" s="213" t="s">
        <v>11</v>
      </c>
      <c r="E495" s="193">
        <v>120</v>
      </c>
      <c r="F495" s="106">
        <f t="shared" ref="F495:F502" si="134">G495+H495+I495*90</f>
        <v>413.68</v>
      </c>
      <c r="G495" s="237">
        <v>150</v>
      </c>
      <c r="H495" s="237">
        <v>263.68</v>
      </c>
      <c r="I495" s="237">
        <v>0</v>
      </c>
      <c r="J495" s="114">
        <f t="shared" ref="J495:J502" si="135">E495*F495</f>
        <v>49641.599999999999</v>
      </c>
      <c r="K495" s="128"/>
      <c r="L495" s="203">
        <v>49641.19</v>
      </c>
      <c r="M495" s="203">
        <v>0.41</v>
      </c>
      <c r="N495" s="191"/>
      <c r="O495" s="190"/>
    </row>
    <row r="496" spans="2:15" s="173" customFormat="1" ht="15.75" customHeight="1" outlineLevel="2" x14ac:dyDescent="0.3">
      <c r="B496" s="207" t="s">
        <v>1438</v>
      </c>
      <c r="C496" s="20" t="s">
        <v>734</v>
      </c>
      <c r="D496" s="213" t="s">
        <v>11</v>
      </c>
      <c r="E496" s="193">
        <v>120</v>
      </c>
      <c r="F496" s="106">
        <f t="shared" si="134"/>
        <v>438.42</v>
      </c>
      <c r="G496" s="237">
        <v>150</v>
      </c>
      <c r="H496" s="237">
        <v>288.42</v>
      </c>
      <c r="I496" s="237">
        <v>0</v>
      </c>
      <c r="J496" s="114">
        <f t="shared" si="135"/>
        <v>52610.400000000001</v>
      </c>
      <c r="K496" s="128"/>
      <c r="L496" s="203">
        <v>52610.400000000001</v>
      </c>
      <c r="M496" s="203">
        <v>0</v>
      </c>
      <c r="N496" s="191"/>
      <c r="O496" s="190"/>
    </row>
    <row r="497" spans="2:15" s="173" customFormat="1" ht="15.75" customHeight="1" outlineLevel="2" x14ac:dyDescent="0.3">
      <c r="B497" s="207" t="s">
        <v>1439</v>
      </c>
      <c r="C497" s="20" t="s">
        <v>735</v>
      </c>
      <c r="D497" s="213" t="s">
        <v>11</v>
      </c>
      <c r="E497" s="193">
        <v>120</v>
      </c>
      <c r="F497" s="106">
        <f t="shared" si="134"/>
        <v>126</v>
      </c>
      <c r="G497" s="237">
        <v>60</v>
      </c>
      <c r="H497" s="237">
        <v>66</v>
      </c>
      <c r="I497" s="237">
        <v>0</v>
      </c>
      <c r="J497" s="114">
        <f t="shared" si="135"/>
        <v>15120</v>
      </c>
      <c r="K497" s="128"/>
      <c r="L497" s="203">
        <v>15120</v>
      </c>
      <c r="M497" s="203">
        <v>0</v>
      </c>
      <c r="N497" s="191"/>
      <c r="O497" s="190"/>
    </row>
    <row r="498" spans="2:15" s="173" customFormat="1" ht="15.75" customHeight="1" outlineLevel="2" x14ac:dyDescent="0.3">
      <c r="B498" s="207" t="s">
        <v>1440</v>
      </c>
      <c r="C498" s="20" t="s">
        <v>714</v>
      </c>
      <c r="D498" s="213" t="s">
        <v>11</v>
      </c>
      <c r="E498" s="193">
        <v>380</v>
      </c>
      <c r="F498" s="106">
        <f t="shared" si="134"/>
        <v>12960</v>
      </c>
      <c r="G498" s="237">
        <v>2400</v>
      </c>
      <c r="H498" s="237">
        <v>10560</v>
      </c>
      <c r="I498" s="237">
        <v>0</v>
      </c>
      <c r="J498" s="114">
        <f t="shared" si="135"/>
        <v>4924800</v>
      </c>
      <c r="K498" s="128"/>
      <c r="L498" s="203">
        <v>4924800</v>
      </c>
      <c r="M498" s="203">
        <v>0</v>
      </c>
      <c r="N498" s="191"/>
      <c r="O498" s="190"/>
    </row>
    <row r="499" spans="2:15" s="173" customFormat="1" ht="15.75" customHeight="1" outlineLevel="2" x14ac:dyDescent="0.3">
      <c r="B499" s="207" t="s">
        <v>1441</v>
      </c>
      <c r="C499" s="20" t="s">
        <v>736</v>
      </c>
      <c r="D499" s="213" t="s">
        <v>8</v>
      </c>
      <c r="E499" s="193">
        <v>38</v>
      </c>
      <c r="F499" s="106">
        <f t="shared" si="134"/>
        <v>9336</v>
      </c>
      <c r="G499" s="237">
        <v>2280</v>
      </c>
      <c r="H499" s="237">
        <v>7056</v>
      </c>
      <c r="I499" s="237">
        <v>0</v>
      </c>
      <c r="J499" s="114">
        <f t="shared" si="135"/>
        <v>354768</v>
      </c>
      <c r="K499" s="128"/>
      <c r="L499" s="203">
        <v>354768</v>
      </c>
      <c r="M499" s="203">
        <v>0</v>
      </c>
      <c r="N499" s="191"/>
      <c r="O499" s="190"/>
    </row>
    <row r="500" spans="2:15" s="173" customFormat="1" ht="15.75" customHeight="1" outlineLevel="2" x14ac:dyDescent="0.3">
      <c r="B500" s="207" t="s">
        <v>1442</v>
      </c>
      <c r="C500" s="20" t="s">
        <v>716</v>
      </c>
      <c r="D500" s="213" t="s">
        <v>155</v>
      </c>
      <c r="E500" s="193">
        <v>380</v>
      </c>
      <c r="F500" s="106">
        <f t="shared" si="134"/>
        <v>5340</v>
      </c>
      <c r="G500" s="237">
        <v>720</v>
      </c>
      <c r="H500" s="237">
        <v>4620</v>
      </c>
      <c r="I500" s="237">
        <v>0</v>
      </c>
      <c r="J500" s="114">
        <f t="shared" si="135"/>
        <v>2029200</v>
      </c>
      <c r="K500" s="128"/>
      <c r="L500" s="203">
        <v>2029200</v>
      </c>
      <c r="M500" s="203">
        <v>0</v>
      </c>
      <c r="N500" s="191"/>
      <c r="O500" s="190"/>
    </row>
    <row r="501" spans="2:15" ht="15.75" customHeight="1" outlineLevel="2" x14ac:dyDescent="0.3">
      <c r="B501" s="176" t="s">
        <v>1432</v>
      </c>
      <c r="C501" s="174" t="s">
        <v>738</v>
      </c>
      <c r="D501" s="213" t="s">
        <v>31</v>
      </c>
      <c r="E501" s="193">
        <v>19</v>
      </c>
      <c r="F501" s="106">
        <f t="shared" si="134"/>
        <v>1288.8</v>
      </c>
      <c r="G501" s="237">
        <v>300</v>
      </c>
      <c r="H501" s="237">
        <v>988.8</v>
      </c>
      <c r="I501" s="237">
        <v>0</v>
      </c>
      <c r="J501" s="114">
        <f t="shared" si="135"/>
        <v>24487.200000000001</v>
      </c>
      <c r="K501" s="131"/>
      <c r="L501" s="203">
        <v>24487.200000000001</v>
      </c>
      <c r="M501" s="203">
        <v>0</v>
      </c>
      <c r="N501" s="191"/>
      <c r="O501" s="190"/>
    </row>
    <row r="502" spans="2:15" ht="60.75" customHeight="1" outlineLevel="2" x14ac:dyDescent="0.3">
      <c r="B502" s="176" t="s">
        <v>1433</v>
      </c>
      <c r="C502" s="20" t="s">
        <v>901</v>
      </c>
      <c r="D502" s="213" t="s">
        <v>11</v>
      </c>
      <c r="E502" s="193">
        <v>100</v>
      </c>
      <c r="F502" s="193">
        <f t="shared" si="134"/>
        <v>3349.2</v>
      </c>
      <c r="G502" s="237">
        <v>960</v>
      </c>
      <c r="H502" s="237">
        <v>2389.1999999999998</v>
      </c>
      <c r="I502" s="237">
        <v>0</v>
      </c>
      <c r="J502" s="194">
        <f t="shared" si="135"/>
        <v>334920</v>
      </c>
      <c r="K502" s="212"/>
      <c r="L502" s="203">
        <v>334920</v>
      </c>
      <c r="M502" s="203">
        <v>0</v>
      </c>
      <c r="N502" s="191"/>
      <c r="O502" s="190"/>
    </row>
    <row r="503" spans="2:15" ht="15.75" customHeight="1" outlineLevel="1" x14ac:dyDescent="0.3">
      <c r="B503" s="172" t="s">
        <v>172</v>
      </c>
      <c r="C503" s="171" t="s">
        <v>36</v>
      </c>
      <c r="D503" s="168"/>
      <c r="E503" s="169"/>
      <c r="F503" s="169"/>
      <c r="G503" s="169"/>
      <c r="H503" s="169"/>
      <c r="I503" s="169"/>
      <c r="J503" s="112">
        <f>SUBTOTAL(9,J504:J508)</f>
        <v>35165265.240000002</v>
      </c>
      <c r="K503" s="16"/>
      <c r="L503" s="203">
        <v>0</v>
      </c>
      <c r="M503" s="203"/>
      <c r="N503" s="191"/>
      <c r="O503" s="190"/>
    </row>
    <row r="504" spans="2:15" ht="94.5" customHeight="1" outlineLevel="2" x14ac:dyDescent="0.3">
      <c r="B504" s="176" t="s">
        <v>1443</v>
      </c>
      <c r="C504" s="174" t="s">
        <v>134</v>
      </c>
      <c r="D504" s="213" t="s">
        <v>55</v>
      </c>
      <c r="E504" s="193">
        <v>237</v>
      </c>
      <c r="F504" s="106">
        <f t="shared" ref="F504:F508" si="136">G504+H504+I504*90</f>
        <v>65400</v>
      </c>
      <c r="G504" s="237">
        <v>1800</v>
      </c>
      <c r="H504" s="237">
        <v>63600</v>
      </c>
      <c r="I504" s="237">
        <v>0</v>
      </c>
      <c r="J504" s="114">
        <f t="shared" ref="J504:J508" si="137">E504*F504</f>
        <v>15499800</v>
      </c>
      <c r="K504" s="195" t="s">
        <v>250</v>
      </c>
      <c r="L504" s="203">
        <v>15499800</v>
      </c>
      <c r="M504" s="203">
        <v>0</v>
      </c>
      <c r="N504" s="191"/>
      <c r="O504" s="190"/>
    </row>
    <row r="505" spans="2:15" ht="94.5" customHeight="1" outlineLevel="2" x14ac:dyDescent="0.3">
      <c r="B505" s="176" t="s">
        <v>1444</v>
      </c>
      <c r="C505" s="174" t="s">
        <v>135</v>
      </c>
      <c r="D505" s="213" t="s">
        <v>55</v>
      </c>
      <c r="E505" s="193">
        <v>234</v>
      </c>
      <c r="F505" s="106">
        <f t="shared" si="136"/>
        <v>53826.86</v>
      </c>
      <c r="G505" s="237">
        <v>2404.83</v>
      </c>
      <c r="H505" s="237">
        <v>51422.03</v>
      </c>
      <c r="I505" s="237">
        <v>0</v>
      </c>
      <c r="J505" s="114">
        <f t="shared" si="137"/>
        <v>12595485.24</v>
      </c>
      <c r="K505" s="195" t="s">
        <v>250</v>
      </c>
      <c r="L505" s="203">
        <v>12595486.27</v>
      </c>
      <c r="M505" s="203">
        <v>-1.03</v>
      </c>
      <c r="N505" s="191"/>
      <c r="O505" s="190"/>
    </row>
    <row r="506" spans="2:15" ht="78.75" customHeight="1" outlineLevel="2" x14ac:dyDescent="0.3">
      <c r="B506" s="176" t="s">
        <v>1445</v>
      </c>
      <c r="C506" s="174" t="s">
        <v>810</v>
      </c>
      <c r="D506" s="213" t="s">
        <v>55</v>
      </c>
      <c r="E506" s="193">
        <v>43</v>
      </c>
      <c r="F506" s="106">
        <f t="shared" si="136"/>
        <v>70980</v>
      </c>
      <c r="G506" s="237">
        <v>1500</v>
      </c>
      <c r="H506" s="237">
        <v>69480</v>
      </c>
      <c r="I506" s="237">
        <v>0</v>
      </c>
      <c r="J506" s="114">
        <f t="shared" si="137"/>
        <v>3052140</v>
      </c>
      <c r="K506" s="195" t="s">
        <v>250</v>
      </c>
      <c r="L506" s="203">
        <v>3052140</v>
      </c>
      <c r="M506" s="203">
        <v>0</v>
      </c>
      <c r="N506" s="191"/>
      <c r="O506" s="190"/>
    </row>
    <row r="507" spans="2:15" ht="84.75" customHeight="1" outlineLevel="2" x14ac:dyDescent="0.3">
      <c r="B507" s="176" t="s">
        <v>1446</v>
      </c>
      <c r="C507" s="2" t="s">
        <v>254</v>
      </c>
      <c r="D507" s="22" t="s">
        <v>55</v>
      </c>
      <c r="E507" s="46">
        <v>4</v>
      </c>
      <c r="F507" s="106">
        <f t="shared" si="136"/>
        <v>20160</v>
      </c>
      <c r="G507" s="237">
        <v>840</v>
      </c>
      <c r="H507" s="237">
        <v>19320</v>
      </c>
      <c r="I507" s="237">
        <v>0</v>
      </c>
      <c r="J507" s="114">
        <f t="shared" si="137"/>
        <v>80640</v>
      </c>
      <c r="K507" s="195"/>
      <c r="L507" s="203">
        <v>80640</v>
      </c>
      <c r="M507" s="203">
        <v>0</v>
      </c>
      <c r="N507" s="191"/>
      <c r="O507" s="190"/>
    </row>
    <row r="508" spans="2:15" ht="84.75" customHeight="1" outlineLevel="2" x14ac:dyDescent="0.3">
      <c r="B508" s="176" t="s">
        <v>1447</v>
      </c>
      <c r="C508" s="174" t="s">
        <v>868</v>
      </c>
      <c r="D508" s="213" t="s">
        <v>55</v>
      </c>
      <c r="E508" s="193">
        <v>340</v>
      </c>
      <c r="F508" s="106">
        <f t="shared" si="136"/>
        <v>11580</v>
      </c>
      <c r="G508" s="237">
        <v>1080</v>
      </c>
      <c r="H508" s="237">
        <v>10500</v>
      </c>
      <c r="I508" s="237">
        <v>0</v>
      </c>
      <c r="J508" s="114">
        <f t="shared" si="137"/>
        <v>3937200</v>
      </c>
      <c r="K508" s="195"/>
      <c r="L508" s="203">
        <v>3937200</v>
      </c>
      <c r="M508" s="203">
        <v>0</v>
      </c>
      <c r="N508" s="191"/>
      <c r="O508" s="190"/>
    </row>
    <row r="509" spans="2:15" s="173" customFormat="1" ht="15.75" customHeight="1" outlineLevel="1" x14ac:dyDescent="0.3">
      <c r="B509" s="172" t="s">
        <v>173</v>
      </c>
      <c r="C509" s="171" t="s">
        <v>255</v>
      </c>
      <c r="D509" s="168"/>
      <c r="E509" s="169"/>
      <c r="F509" s="169"/>
      <c r="G509" s="169"/>
      <c r="H509" s="169"/>
      <c r="I509" s="169"/>
      <c r="J509" s="112">
        <f>SUBTOTAL(9,J510:J512)</f>
        <v>43016400</v>
      </c>
      <c r="K509" s="16"/>
      <c r="L509" s="203">
        <v>0</v>
      </c>
      <c r="M509" s="203"/>
      <c r="N509" s="191"/>
      <c r="O509" s="190"/>
    </row>
    <row r="510" spans="2:15" s="173" customFormat="1" ht="31.5" customHeight="1" outlineLevel="2" x14ac:dyDescent="0.3">
      <c r="B510" s="176" t="s">
        <v>1448</v>
      </c>
      <c r="C510" s="174" t="s">
        <v>256</v>
      </c>
      <c r="D510" s="213" t="s">
        <v>257</v>
      </c>
      <c r="E510" s="193">
        <v>200</v>
      </c>
      <c r="F510" s="106">
        <f t="shared" ref="F510:F512" si="138">G510+H510+I510*90</f>
        <v>189000</v>
      </c>
      <c r="G510" s="237">
        <v>20250</v>
      </c>
      <c r="H510" s="237">
        <v>168750</v>
      </c>
      <c r="I510" s="237">
        <v>0</v>
      </c>
      <c r="J510" s="114">
        <f t="shared" ref="J510:J512" si="139">E510*F510</f>
        <v>37800000</v>
      </c>
      <c r="K510" s="212"/>
      <c r="L510" s="203">
        <v>37800000</v>
      </c>
      <c r="M510" s="203">
        <v>0</v>
      </c>
      <c r="N510" s="191"/>
      <c r="O510" s="190"/>
    </row>
    <row r="511" spans="2:15" s="173" customFormat="1" ht="78.75" customHeight="1" outlineLevel="2" x14ac:dyDescent="0.3">
      <c r="B511" s="176" t="s">
        <v>1449</v>
      </c>
      <c r="C511" s="174" t="s">
        <v>750</v>
      </c>
      <c r="D511" s="213" t="s">
        <v>155</v>
      </c>
      <c r="E511" s="193">
        <v>448</v>
      </c>
      <c r="F511" s="106">
        <f t="shared" si="138"/>
        <v>7425</v>
      </c>
      <c r="G511" s="237">
        <v>2025</v>
      </c>
      <c r="H511" s="237">
        <v>5400</v>
      </c>
      <c r="I511" s="237">
        <v>0</v>
      </c>
      <c r="J511" s="114">
        <f t="shared" si="139"/>
        <v>3326400</v>
      </c>
      <c r="K511" s="212"/>
      <c r="L511" s="203">
        <v>3326400</v>
      </c>
      <c r="M511" s="203">
        <v>0</v>
      </c>
      <c r="N511" s="191"/>
      <c r="O511" s="190"/>
    </row>
    <row r="512" spans="2:15" s="173" customFormat="1" ht="31.5" customHeight="1" outlineLevel="2" x14ac:dyDescent="0.3">
      <c r="B512" s="176" t="s">
        <v>1450</v>
      </c>
      <c r="C512" s="174" t="s">
        <v>258</v>
      </c>
      <c r="D512" s="213" t="s">
        <v>257</v>
      </c>
      <c r="E512" s="193">
        <v>10</v>
      </c>
      <c r="F512" s="106">
        <f t="shared" si="138"/>
        <v>189000</v>
      </c>
      <c r="G512" s="237">
        <v>20250</v>
      </c>
      <c r="H512" s="237">
        <v>168750</v>
      </c>
      <c r="I512" s="237">
        <v>0</v>
      </c>
      <c r="J512" s="114">
        <f t="shared" si="139"/>
        <v>1890000</v>
      </c>
      <c r="K512" s="212"/>
      <c r="L512" s="203">
        <v>1890000</v>
      </c>
      <c r="M512" s="203">
        <v>0</v>
      </c>
      <c r="N512" s="191"/>
      <c r="O512" s="190"/>
    </row>
    <row r="513" spans="2:15" s="173" customFormat="1" ht="15.75" customHeight="1" outlineLevel="1" x14ac:dyDescent="0.3">
      <c r="B513" s="172" t="s">
        <v>938</v>
      </c>
      <c r="C513" s="171" t="s">
        <v>39</v>
      </c>
      <c r="D513" s="168"/>
      <c r="E513" s="169"/>
      <c r="F513" s="169"/>
      <c r="G513" s="169"/>
      <c r="H513" s="169"/>
      <c r="I513" s="169"/>
      <c r="J513" s="112">
        <f>SUBTOTAL(9,J514:J523)</f>
        <v>6257450.7599999998</v>
      </c>
      <c r="K513" s="16"/>
      <c r="L513" s="203">
        <v>0</v>
      </c>
      <c r="M513" s="203"/>
      <c r="N513" s="191"/>
      <c r="O513" s="190"/>
    </row>
    <row r="514" spans="2:15" s="173" customFormat="1" ht="15.75" customHeight="1" outlineLevel="2" x14ac:dyDescent="0.3">
      <c r="B514" s="176" t="s">
        <v>1451</v>
      </c>
      <c r="C514" s="174" t="s">
        <v>259</v>
      </c>
      <c r="D514" s="213" t="s">
        <v>54</v>
      </c>
      <c r="E514" s="193">
        <v>1</v>
      </c>
      <c r="F514" s="106">
        <f t="shared" ref="F514:F523" si="140">G514+H514+I514*90</f>
        <v>42000</v>
      </c>
      <c r="G514" s="237">
        <v>36000</v>
      </c>
      <c r="H514" s="237">
        <v>6000</v>
      </c>
      <c r="I514" s="237">
        <v>0</v>
      </c>
      <c r="J514" s="114">
        <f t="shared" ref="J514:J523" si="141">E514*F514</f>
        <v>42000</v>
      </c>
      <c r="K514" s="212"/>
      <c r="L514" s="203">
        <v>42000</v>
      </c>
      <c r="M514" s="203">
        <v>0</v>
      </c>
      <c r="N514" s="191"/>
      <c r="O514" s="190"/>
    </row>
    <row r="515" spans="2:15" s="173" customFormat="1" ht="47.25" customHeight="1" outlineLevel="2" x14ac:dyDescent="0.3">
      <c r="B515" s="176" t="s">
        <v>1452</v>
      </c>
      <c r="C515" s="174" t="s">
        <v>260</v>
      </c>
      <c r="D515" s="213" t="s">
        <v>54</v>
      </c>
      <c r="E515" s="193">
        <v>16</v>
      </c>
      <c r="F515" s="106">
        <f t="shared" si="140"/>
        <v>11400</v>
      </c>
      <c r="G515" s="237">
        <v>8400</v>
      </c>
      <c r="H515" s="237">
        <v>3000</v>
      </c>
      <c r="I515" s="237">
        <v>0</v>
      </c>
      <c r="J515" s="114">
        <f t="shared" si="141"/>
        <v>182400</v>
      </c>
      <c r="K515" s="212"/>
      <c r="L515" s="203">
        <v>182400</v>
      </c>
      <c r="M515" s="203">
        <v>0</v>
      </c>
      <c r="N515" s="191"/>
      <c r="O515" s="190"/>
    </row>
    <row r="516" spans="2:15" s="173" customFormat="1" ht="47.25" customHeight="1" outlineLevel="2" x14ac:dyDescent="0.3">
      <c r="B516" s="176" t="s">
        <v>1453</v>
      </c>
      <c r="C516" s="174" t="s">
        <v>261</v>
      </c>
      <c r="D516" s="213" t="s">
        <v>54</v>
      </c>
      <c r="E516" s="193">
        <v>16</v>
      </c>
      <c r="F516" s="106">
        <f t="shared" si="140"/>
        <v>13800</v>
      </c>
      <c r="G516" s="237">
        <v>10800</v>
      </c>
      <c r="H516" s="237">
        <v>3000</v>
      </c>
      <c r="I516" s="237">
        <v>0</v>
      </c>
      <c r="J516" s="114">
        <f t="shared" si="141"/>
        <v>220800</v>
      </c>
      <c r="K516" s="212"/>
      <c r="L516" s="203">
        <v>220800</v>
      </c>
      <c r="M516" s="203">
        <v>0</v>
      </c>
      <c r="N516" s="191"/>
      <c r="O516" s="190"/>
    </row>
    <row r="517" spans="2:15" s="173" customFormat="1" ht="31.5" customHeight="1" outlineLevel="2" x14ac:dyDescent="0.3">
      <c r="B517" s="176" t="s">
        <v>1454</v>
      </c>
      <c r="C517" s="174" t="s">
        <v>262</v>
      </c>
      <c r="D517" s="213" t="s">
        <v>54</v>
      </c>
      <c r="E517" s="193">
        <v>16</v>
      </c>
      <c r="F517" s="106">
        <f t="shared" si="140"/>
        <v>1140</v>
      </c>
      <c r="G517" s="237">
        <v>360</v>
      </c>
      <c r="H517" s="237">
        <v>780</v>
      </c>
      <c r="I517" s="237">
        <v>0</v>
      </c>
      <c r="J517" s="114">
        <f t="shared" si="141"/>
        <v>18240</v>
      </c>
      <c r="K517" s="212"/>
      <c r="L517" s="203">
        <v>18240</v>
      </c>
      <c r="M517" s="203">
        <v>0</v>
      </c>
      <c r="N517" s="191"/>
      <c r="O517" s="190"/>
    </row>
    <row r="518" spans="2:15" s="173" customFormat="1" ht="47.25" customHeight="1" outlineLevel="2" x14ac:dyDescent="0.3">
      <c r="B518" s="176" t="s">
        <v>1455</v>
      </c>
      <c r="C518" s="174" t="s">
        <v>263</v>
      </c>
      <c r="D518" s="213" t="s">
        <v>54</v>
      </c>
      <c r="E518" s="193">
        <v>16</v>
      </c>
      <c r="F518" s="106">
        <f t="shared" si="140"/>
        <v>11400</v>
      </c>
      <c r="G518" s="237">
        <v>8400</v>
      </c>
      <c r="H518" s="237">
        <v>3000</v>
      </c>
      <c r="I518" s="237">
        <v>0</v>
      </c>
      <c r="J518" s="114">
        <f t="shared" si="141"/>
        <v>182400</v>
      </c>
      <c r="K518" s="212"/>
      <c r="L518" s="203">
        <v>182400</v>
      </c>
      <c r="M518" s="203">
        <v>0</v>
      </c>
      <c r="N518" s="191"/>
      <c r="O518" s="190"/>
    </row>
    <row r="519" spans="2:15" s="173" customFormat="1" ht="31.5" customHeight="1" outlineLevel="2" x14ac:dyDescent="0.3">
      <c r="B519" s="176" t="s">
        <v>1456</v>
      </c>
      <c r="C519" s="174" t="s">
        <v>264</v>
      </c>
      <c r="D519" s="213" t="s">
        <v>54</v>
      </c>
      <c r="E519" s="193">
        <v>174</v>
      </c>
      <c r="F519" s="106">
        <f t="shared" si="140"/>
        <v>2040</v>
      </c>
      <c r="G519" s="237">
        <v>1440</v>
      </c>
      <c r="H519" s="237">
        <v>600</v>
      </c>
      <c r="I519" s="237">
        <v>0</v>
      </c>
      <c r="J519" s="114">
        <f t="shared" si="141"/>
        <v>354960</v>
      </c>
      <c r="K519" s="212"/>
      <c r="L519" s="203">
        <v>354960</v>
      </c>
      <c r="M519" s="203">
        <v>0</v>
      </c>
      <c r="N519" s="191"/>
      <c r="O519" s="190"/>
    </row>
    <row r="520" spans="2:15" s="173" customFormat="1" ht="47.25" customHeight="1" outlineLevel="2" x14ac:dyDescent="0.3">
      <c r="B520" s="176" t="s">
        <v>1457</v>
      </c>
      <c r="C520" s="174" t="s">
        <v>265</v>
      </c>
      <c r="D520" s="213" t="s">
        <v>54</v>
      </c>
      <c r="E520" s="193">
        <v>1</v>
      </c>
      <c r="F520" s="106">
        <f t="shared" si="140"/>
        <v>1920000</v>
      </c>
      <c r="G520" s="237">
        <v>360000</v>
      </c>
      <c r="H520" s="237">
        <v>1560000</v>
      </c>
      <c r="I520" s="237">
        <v>0</v>
      </c>
      <c r="J520" s="114">
        <f t="shared" si="141"/>
        <v>1920000</v>
      </c>
      <c r="K520" s="212"/>
      <c r="L520" s="203">
        <v>1920000</v>
      </c>
      <c r="M520" s="203">
        <v>0</v>
      </c>
      <c r="N520" s="191"/>
      <c r="O520" s="190"/>
    </row>
    <row r="521" spans="2:15" s="173" customFormat="1" ht="126" customHeight="1" outlineLevel="2" x14ac:dyDescent="0.3">
      <c r="B521" s="176" t="s">
        <v>1458</v>
      </c>
      <c r="C521" s="174" t="s">
        <v>266</v>
      </c>
      <c r="D521" s="213" t="s">
        <v>54</v>
      </c>
      <c r="E521" s="193">
        <v>1</v>
      </c>
      <c r="F521" s="106">
        <f t="shared" si="140"/>
        <v>2854850.76</v>
      </c>
      <c r="G521" s="237">
        <v>604269.36</v>
      </c>
      <c r="H521" s="237">
        <v>0</v>
      </c>
      <c r="I521" s="237">
        <v>25006.46</v>
      </c>
      <c r="J521" s="114">
        <f t="shared" si="141"/>
        <v>2854850.76</v>
      </c>
      <c r="K521" s="212"/>
      <c r="L521" s="203">
        <v>2854850.65</v>
      </c>
      <c r="M521" s="203">
        <v>0.11</v>
      </c>
      <c r="N521" s="191"/>
      <c r="O521" s="190"/>
    </row>
    <row r="522" spans="2:15" s="173" customFormat="1" ht="31.5" customHeight="1" outlineLevel="2" x14ac:dyDescent="0.3">
      <c r="B522" s="176" t="s">
        <v>1459</v>
      </c>
      <c r="C522" s="174" t="s">
        <v>267</v>
      </c>
      <c r="D522" s="213" t="s">
        <v>54</v>
      </c>
      <c r="E522" s="193">
        <v>174</v>
      </c>
      <c r="F522" s="106">
        <f t="shared" si="140"/>
        <v>2700</v>
      </c>
      <c r="G522" s="237">
        <v>300</v>
      </c>
      <c r="H522" s="237">
        <v>2400</v>
      </c>
      <c r="I522" s="237">
        <v>0</v>
      </c>
      <c r="J522" s="114">
        <f t="shared" si="141"/>
        <v>469800</v>
      </c>
      <c r="K522" s="212"/>
      <c r="L522" s="203">
        <v>469800</v>
      </c>
      <c r="M522" s="203">
        <v>0</v>
      </c>
      <c r="N522" s="191"/>
      <c r="O522" s="190"/>
    </row>
    <row r="523" spans="2:15" s="173" customFormat="1" ht="31.5" customHeight="1" outlineLevel="2" x14ac:dyDescent="0.3">
      <c r="B523" s="176" t="s">
        <v>1460</v>
      </c>
      <c r="C523" s="174" t="s">
        <v>269</v>
      </c>
      <c r="D523" s="213" t="s">
        <v>270</v>
      </c>
      <c r="E523" s="193">
        <v>1</v>
      </c>
      <c r="F523" s="106">
        <f t="shared" si="140"/>
        <v>12000</v>
      </c>
      <c r="G523" s="237">
        <v>3000</v>
      </c>
      <c r="H523" s="237">
        <v>9000</v>
      </c>
      <c r="I523" s="237">
        <v>0</v>
      </c>
      <c r="J523" s="114">
        <f t="shared" si="141"/>
        <v>12000</v>
      </c>
      <c r="K523" s="212"/>
      <c r="L523" s="203">
        <v>12000</v>
      </c>
      <c r="M523" s="203">
        <v>0</v>
      </c>
      <c r="N523" s="191"/>
      <c r="O523" s="190"/>
    </row>
    <row r="524" spans="2:15" ht="15.75" customHeight="1" outlineLevel="1" x14ac:dyDescent="0.3">
      <c r="B524" s="172" t="s">
        <v>939</v>
      </c>
      <c r="C524" s="171" t="s">
        <v>42</v>
      </c>
      <c r="D524" s="168"/>
      <c r="E524" s="169"/>
      <c r="F524" s="169"/>
      <c r="G524" s="169"/>
      <c r="H524" s="169"/>
      <c r="I524" s="169"/>
      <c r="J524" s="112">
        <f>SUBTOTAL(9,J525:J536)</f>
        <v>72478155.280000001</v>
      </c>
      <c r="K524" s="16"/>
      <c r="L524" s="203">
        <v>0</v>
      </c>
      <c r="M524" s="203"/>
      <c r="N524" s="191"/>
      <c r="O524" s="190"/>
    </row>
    <row r="525" spans="2:15" s="173" customFormat="1" ht="31.5" customHeight="1" outlineLevel="2" x14ac:dyDescent="0.3">
      <c r="B525" s="176" t="s">
        <v>1461</v>
      </c>
      <c r="C525" s="174" t="s">
        <v>703</v>
      </c>
      <c r="D525" s="213" t="s">
        <v>31</v>
      </c>
      <c r="E525" s="193">
        <v>4</v>
      </c>
      <c r="F525" s="106">
        <f t="shared" ref="F525:F536" si="142">G525+H525+I525*90</f>
        <v>7336444.4000000004</v>
      </c>
      <c r="G525" s="237">
        <v>1451935.7</v>
      </c>
      <c r="H525" s="237">
        <v>0</v>
      </c>
      <c r="I525" s="237">
        <v>65383.43</v>
      </c>
      <c r="J525" s="114">
        <f t="shared" ref="J525:J536" si="143">E525*F525</f>
        <v>29345777.600000001</v>
      </c>
      <c r="K525" s="212"/>
      <c r="L525" s="203">
        <v>29345776.27</v>
      </c>
      <c r="M525" s="203">
        <v>1.33</v>
      </c>
      <c r="N525" s="191"/>
      <c r="O525" s="190"/>
    </row>
    <row r="526" spans="2:15" s="173" customFormat="1" ht="15.75" customHeight="1" outlineLevel="2" x14ac:dyDescent="0.3">
      <c r="B526" s="176" t="s">
        <v>1462</v>
      </c>
      <c r="C526" s="174" t="s">
        <v>102</v>
      </c>
      <c r="D526" s="213" t="s">
        <v>31</v>
      </c>
      <c r="E526" s="193">
        <v>4</v>
      </c>
      <c r="F526" s="106">
        <f t="shared" si="142"/>
        <v>0</v>
      </c>
      <c r="G526" s="237">
        <v>0</v>
      </c>
      <c r="H526" s="237">
        <v>0</v>
      </c>
      <c r="I526" s="237">
        <v>0</v>
      </c>
      <c r="J526" s="114">
        <f t="shared" si="143"/>
        <v>0</v>
      </c>
      <c r="K526" s="212"/>
      <c r="L526" s="203">
        <v>0</v>
      </c>
      <c r="M526" s="203">
        <v>0</v>
      </c>
      <c r="N526" s="191"/>
      <c r="O526" s="190"/>
    </row>
    <row r="527" spans="2:15" s="173" customFormat="1" ht="15.75" customHeight="1" outlineLevel="2" x14ac:dyDescent="0.3">
      <c r="B527" s="176" t="s">
        <v>1463</v>
      </c>
      <c r="C527" s="174" t="s">
        <v>101</v>
      </c>
      <c r="D527" s="213" t="s">
        <v>31</v>
      </c>
      <c r="E527" s="193">
        <v>4</v>
      </c>
      <c r="F527" s="106">
        <f t="shared" si="142"/>
        <v>0</v>
      </c>
      <c r="G527" s="237">
        <v>0</v>
      </c>
      <c r="H527" s="237">
        <v>0</v>
      </c>
      <c r="I527" s="237">
        <v>0</v>
      </c>
      <c r="J527" s="114">
        <f t="shared" si="143"/>
        <v>0</v>
      </c>
      <c r="K527" s="212"/>
      <c r="L527" s="203">
        <v>0</v>
      </c>
      <c r="M527" s="203">
        <v>0</v>
      </c>
      <c r="N527" s="191"/>
      <c r="O527" s="190"/>
    </row>
    <row r="528" spans="2:15" s="173" customFormat="1" ht="31.5" customHeight="1" outlineLevel="2" x14ac:dyDescent="0.3">
      <c r="B528" s="176" t="s">
        <v>1464</v>
      </c>
      <c r="C528" s="174" t="s">
        <v>704</v>
      </c>
      <c r="D528" s="213" t="s">
        <v>31</v>
      </c>
      <c r="E528" s="193">
        <v>4</v>
      </c>
      <c r="F528" s="106">
        <f t="shared" si="142"/>
        <v>7169810.5199999996</v>
      </c>
      <c r="G528" s="237">
        <v>1330327.92</v>
      </c>
      <c r="H528" s="237">
        <v>0</v>
      </c>
      <c r="I528" s="237">
        <v>64883.14</v>
      </c>
      <c r="J528" s="114">
        <f t="shared" si="143"/>
        <v>28679242.079999998</v>
      </c>
      <c r="K528" s="212"/>
      <c r="L528" s="203">
        <v>28679241.93</v>
      </c>
      <c r="M528" s="203">
        <v>0.15</v>
      </c>
      <c r="N528" s="191"/>
      <c r="O528" s="190"/>
    </row>
    <row r="529" spans="2:15" s="173" customFormat="1" ht="15.75" customHeight="1" outlineLevel="2" x14ac:dyDescent="0.3">
      <c r="B529" s="176" t="s">
        <v>1465</v>
      </c>
      <c r="C529" s="174" t="s">
        <v>102</v>
      </c>
      <c r="D529" s="213" t="s">
        <v>31</v>
      </c>
      <c r="E529" s="193">
        <v>4</v>
      </c>
      <c r="F529" s="106">
        <f t="shared" si="142"/>
        <v>0</v>
      </c>
      <c r="G529" s="237">
        <v>0</v>
      </c>
      <c r="H529" s="237">
        <v>0</v>
      </c>
      <c r="I529" s="237">
        <v>0</v>
      </c>
      <c r="J529" s="114">
        <f t="shared" si="143"/>
        <v>0</v>
      </c>
      <c r="K529" s="212"/>
      <c r="L529" s="203">
        <v>0</v>
      </c>
      <c r="M529" s="203">
        <v>0</v>
      </c>
      <c r="N529" s="191"/>
      <c r="O529" s="190"/>
    </row>
    <row r="530" spans="2:15" s="173" customFormat="1" ht="15.75" customHeight="1" outlineLevel="2" x14ac:dyDescent="0.3">
      <c r="B530" s="176" t="s">
        <v>1466</v>
      </c>
      <c r="C530" s="174" t="s">
        <v>101</v>
      </c>
      <c r="D530" s="213" t="s">
        <v>31</v>
      </c>
      <c r="E530" s="193">
        <v>4</v>
      </c>
      <c r="F530" s="106">
        <f t="shared" si="142"/>
        <v>0</v>
      </c>
      <c r="G530" s="237">
        <v>0</v>
      </c>
      <c r="H530" s="237">
        <v>0</v>
      </c>
      <c r="I530" s="237">
        <v>0</v>
      </c>
      <c r="J530" s="114">
        <f t="shared" si="143"/>
        <v>0</v>
      </c>
      <c r="K530" s="212"/>
      <c r="L530" s="203">
        <v>0</v>
      </c>
      <c r="M530" s="203">
        <v>0</v>
      </c>
      <c r="N530" s="191"/>
      <c r="O530" s="190"/>
    </row>
    <row r="531" spans="2:15" s="173" customFormat="1" ht="47.25" customHeight="1" outlineLevel="2" x14ac:dyDescent="0.3">
      <c r="B531" s="176" t="s">
        <v>1467</v>
      </c>
      <c r="C531" s="174" t="s">
        <v>835</v>
      </c>
      <c r="D531" s="212" t="s">
        <v>31</v>
      </c>
      <c r="E531" s="29">
        <v>1</v>
      </c>
      <c r="F531" s="106">
        <f t="shared" si="142"/>
        <v>7287165.6900000004</v>
      </c>
      <c r="G531" s="237">
        <v>1447683.09</v>
      </c>
      <c r="H531" s="237">
        <v>0</v>
      </c>
      <c r="I531" s="237">
        <v>64883.14</v>
      </c>
      <c r="J531" s="114">
        <f t="shared" si="143"/>
        <v>7287165.6900000004</v>
      </c>
      <c r="K531" s="212"/>
      <c r="L531" s="203">
        <v>7287165.6500000004</v>
      </c>
      <c r="M531" s="203">
        <v>0.04</v>
      </c>
      <c r="N531" s="191"/>
      <c r="O531" s="190"/>
    </row>
    <row r="532" spans="2:15" s="173" customFormat="1" ht="15.75" customHeight="1" outlineLevel="2" x14ac:dyDescent="0.3">
      <c r="B532" s="176" t="s">
        <v>1468</v>
      </c>
      <c r="C532" s="2" t="s">
        <v>102</v>
      </c>
      <c r="D532" s="195" t="s">
        <v>31</v>
      </c>
      <c r="E532" s="1">
        <v>1</v>
      </c>
      <c r="F532" s="106">
        <f t="shared" si="142"/>
        <v>0</v>
      </c>
      <c r="G532" s="237">
        <v>0</v>
      </c>
      <c r="H532" s="237">
        <v>0</v>
      </c>
      <c r="I532" s="237">
        <v>0</v>
      </c>
      <c r="J532" s="114">
        <f t="shared" si="143"/>
        <v>0</v>
      </c>
      <c r="K532" s="212"/>
      <c r="L532" s="203">
        <v>0</v>
      </c>
      <c r="M532" s="203">
        <v>0</v>
      </c>
      <c r="N532" s="191"/>
      <c r="O532" s="190"/>
    </row>
    <row r="533" spans="2:15" s="173" customFormat="1" ht="15.75" customHeight="1" outlineLevel="2" x14ac:dyDescent="0.3">
      <c r="B533" s="176" t="s">
        <v>1469</v>
      </c>
      <c r="C533" s="2" t="s">
        <v>101</v>
      </c>
      <c r="D533" s="195" t="s">
        <v>31</v>
      </c>
      <c r="E533" s="1">
        <v>1</v>
      </c>
      <c r="F533" s="106">
        <f t="shared" si="142"/>
        <v>0</v>
      </c>
      <c r="G533" s="237">
        <v>0</v>
      </c>
      <c r="H533" s="237">
        <v>0</v>
      </c>
      <c r="I533" s="237">
        <v>0</v>
      </c>
      <c r="J533" s="114">
        <f t="shared" si="143"/>
        <v>0</v>
      </c>
      <c r="K533" s="212"/>
      <c r="L533" s="203">
        <v>0</v>
      </c>
      <c r="M533" s="203">
        <v>0</v>
      </c>
      <c r="N533" s="191"/>
      <c r="O533" s="190"/>
    </row>
    <row r="534" spans="2:15" s="173" customFormat="1" ht="47.25" customHeight="1" outlineLevel="2" x14ac:dyDescent="0.3">
      <c r="B534" s="176" t="s">
        <v>1470</v>
      </c>
      <c r="C534" s="2" t="s">
        <v>834</v>
      </c>
      <c r="D534" s="195" t="s">
        <v>31</v>
      </c>
      <c r="E534" s="1">
        <v>1</v>
      </c>
      <c r="F534" s="106">
        <f t="shared" si="142"/>
        <v>7165969.9100000001</v>
      </c>
      <c r="G534" s="237">
        <v>1326487.31</v>
      </c>
      <c r="H534" s="237">
        <v>0</v>
      </c>
      <c r="I534" s="237">
        <v>64883.14</v>
      </c>
      <c r="J534" s="114">
        <f t="shared" si="143"/>
        <v>7165969.9100000001</v>
      </c>
      <c r="K534" s="212"/>
      <c r="L534" s="203">
        <v>7165969.8700000001</v>
      </c>
      <c r="M534" s="203">
        <v>0.04</v>
      </c>
      <c r="N534" s="191"/>
      <c r="O534" s="190"/>
    </row>
    <row r="535" spans="2:15" s="173" customFormat="1" ht="15.75" customHeight="1" outlineLevel="2" x14ac:dyDescent="0.3">
      <c r="B535" s="176" t="s">
        <v>1471</v>
      </c>
      <c r="C535" s="2" t="s">
        <v>102</v>
      </c>
      <c r="D535" s="195" t="s">
        <v>31</v>
      </c>
      <c r="E535" s="1">
        <v>1</v>
      </c>
      <c r="F535" s="106">
        <f t="shared" si="142"/>
        <v>0</v>
      </c>
      <c r="G535" s="237">
        <v>0</v>
      </c>
      <c r="H535" s="237">
        <v>0</v>
      </c>
      <c r="I535" s="237">
        <v>0</v>
      </c>
      <c r="J535" s="114">
        <f t="shared" si="143"/>
        <v>0</v>
      </c>
      <c r="K535" s="212"/>
      <c r="L535" s="203">
        <v>0</v>
      </c>
      <c r="M535" s="203">
        <v>0</v>
      </c>
      <c r="N535" s="191"/>
      <c r="O535" s="190"/>
    </row>
    <row r="536" spans="2:15" s="173" customFormat="1" ht="15.75" customHeight="1" outlineLevel="2" x14ac:dyDescent="0.3">
      <c r="B536" s="176" t="s">
        <v>1472</v>
      </c>
      <c r="C536" s="2" t="s">
        <v>101</v>
      </c>
      <c r="D536" s="195" t="s">
        <v>31</v>
      </c>
      <c r="E536" s="1">
        <v>1</v>
      </c>
      <c r="F536" s="106">
        <f t="shared" si="142"/>
        <v>0</v>
      </c>
      <c r="G536" s="237">
        <v>0</v>
      </c>
      <c r="H536" s="237">
        <v>0</v>
      </c>
      <c r="I536" s="237">
        <v>0</v>
      </c>
      <c r="J536" s="114">
        <f t="shared" si="143"/>
        <v>0</v>
      </c>
      <c r="K536" s="212"/>
      <c r="L536" s="203">
        <v>0</v>
      </c>
      <c r="M536" s="203">
        <v>0</v>
      </c>
      <c r="N536" s="191"/>
      <c r="O536" s="190"/>
    </row>
    <row r="537" spans="2:15" ht="15.75" customHeight="1" outlineLevel="1" x14ac:dyDescent="0.3">
      <c r="B537" s="102" t="s">
        <v>940</v>
      </c>
      <c r="C537" s="97" t="s">
        <v>643</v>
      </c>
      <c r="D537" s="168" t="s">
        <v>11</v>
      </c>
      <c r="E537" s="169">
        <f>E542+E548+E553+E556</f>
        <v>11420.68</v>
      </c>
      <c r="F537" s="16"/>
      <c r="G537" s="169"/>
      <c r="H537" s="169"/>
      <c r="I537" s="169"/>
      <c r="J537" s="112">
        <f>SUBTOTAL(9,J538:J563)</f>
        <v>174588910.96000001</v>
      </c>
      <c r="K537" s="16"/>
      <c r="L537" s="203">
        <v>0</v>
      </c>
      <c r="M537" s="203"/>
      <c r="N537" s="191"/>
      <c r="O537" s="190"/>
    </row>
    <row r="538" spans="2:15" s="173" customFormat="1" ht="15.75" customHeight="1" outlineLevel="2" x14ac:dyDescent="0.3">
      <c r="B538" s="176" t="s">
        <v>1473</v>
      </c>
      <c r="C538" s="96" t="s">
        <v>781</v>
      </c>
      <c r="D538" s="213" t="s">
        <v>11</v>
      </c>
      <c r="E538" s="193">
        <v>6675.84</v>
      </c>
      <c r="F538" s="193"/>
      <c r="G538" s="237"/>
      <c r="H538" s="237"/>
      <c r="I538" s="237"/>
      <c r="J538" s="175"/>
      <c r="K538" s="212"/>
      <c r="L538" s="203">
        <v>0</v>
      </c>
      <c r="M538" s="203">
        <v>0</v>
      </c>
      <c r="N538" s="191"/>
      <c r="O538" s="190"/>
    </row>
    <row r="539" spans="2:15" s="173" customFormat="1" ht="31.2" outlineLevel="2" x14ac:dyDescent="0.3">
      <c r="B539" s="207" t="s">
        <v>1474</v>
      </c>
      <c r="C539" s="174" t="s">
        <v>594</v>
      </c>
      <c r="D539" s="213" t="s">
        <v>11</v>
      </c>
      <c r="E539" s="193">
        <v>6675.84</v>
      </c>
      <c r="F539" s="193">
        <f t="shared" ref="F539:F543" si="144">G539+H539+I539*90</f>
        <v>3055.11</v>
      </c>
      <c r="G539" s="237">
        <v>1265</v>
      </c>
      <c r="H539" s="237">
        <v>1790.11</v>
      </c>
      <c r="I539" s="237">
        <v>0</v>
      </c>
      <c r="J539" s="194">
        <f t="shared" ref="J539:J543" si="145">E539*F539</f>
        <v>20395425.539999999</v>
      </c>
      <c r="K539" s="212"/>
      <c r="L539" s="203">
        <v>20395405.510000002</v>
      </c>
      <c r="M539" s="203">
        <v>20.03</v>
      </c>
      <c r="N539" s="191"/>
      <c r="O539" s="190"/>
    </row>
    <row r="540" spans="2:15" s="173" customFormat="1" ht="63" customHeight="1" outlineLevel="2" x14ac:dyDescent="0.3">
      <c r="B540" s="207" t="s">
        <v>1475</v>
      </c>
      <c r="C540" s="174" t="s">
        <v>637</v>
      </c>
      <c r="D540" s="213" t="s">
        <v>11</v>
      </c>
      <c r="E540" s="193">
        <v>6675.84</v>
      </c>
      <c r="F540" s="193">
        <f t="shared" si="144"/>
        <v>2895.45</v>
      </c>
      <c r="G540" s="237">
        <v>1507.77</v>
      </c>
      <c r="H540" s="237">
        <v>1387.68</v>
      </c>
      <c r="I540" s="237">
        <v>0</v>
      </c>
      <c r="J540" s="194">
        <f t="shared" si="145"/>
        <v>19329560.93</v>
      </c>
      <c r="K540" s="212"/>
      <c r="L540" s="203">
        <v>19329540.829999998</v>
      </c>
      <c r="M540" s="203">
        <v>20.100000000000001</v>
      </c>
      <c r="N540" s="191"/>
      <c r="O540" s="190"/>
    </row>
    <row r="541" spans="2:15" s="173" customFormat="1" ht="46.8" outlineLevel="2" x14ac:dyDescent="0.3">
      <c r="B541" s="207" t="s">
        <v>1476</v>
      </c>
      <c r="C541" s="174" t="s">
        <v>622</v>
      </c>
      <c r="D541" s="213" t="s">
        <v>11</v>
      </c>
      <c r="E541" s="193">
        <v>6675.84</v>
      </c>
      <c r="F541" s="193">
        <f t="shared" si="144"/>
        <v>1864.38</v>
      </c>
      <c r="G541" s="237">
        <v>1265</v>
      </c>
      <c r="H541" s="237">
        <v>599.38</v>
      </c>
      <c r="I541" s="237">
        <v>0</v>
      </c>
      <c r="J541" s="194">
        <f t="shared" si="145"/>
        <v>12446302.58</v>
      </c>
      <c r="K541" s="212"/>
      <c r="L541" s="203">
        <v>12446295.9</v>
      </c>
      <c r="M541" s="203">
        <v>6.68</v>
      </c>
      <c r="N541" s="191"/>
      <c r="O541" s="190"/>
    </row>
    <row r="542" spans="2:15" s="173" customFormat="1" ht="31.5" customHeight="1" outlineLevel="2" x14ac:dyDescent="0.3">
      <c r="B542" s="207" t="s">
        <v>1477</v>
      </c>
      <c r="C542" s="174" t="s">
        <v>623</v>
      </c>
      <c r="D542" s="213" t="s">
        <v>11</v>
      </c>
      <c r="E542" s="193">
        <v>6675.84</v>
      </c>
      <c r="F542" s="193">
        <f t="shared" si="144"/>
        <v>4675</v>
      </c>
      <c r="G542" s="237">
        <v>1650</v>
      </c>
      <c r="H542" s="237">
        <v>3025</v>
      </c>
      <c r="I542" s="237">
        <v>0</v>
      </c>
      <c r="J542" s="194">
        <f t="shared" si="145"/>
        <v>31209552</v>
      </c>
      <c r="K542" s="212"/>
      <c r="L542" s="203">
        <v>31209552</v>
      </c>
      <c r="M542" s="203">
        <v>0</v>
      </c>
      <c r="N542" s="191"/>
      <c r="O542" s="190"/>
    </row>
    <row r="543" spans="2:15" s="173" customFormat="1" ht="31.5" customHeight="1" outlineLevel="2" x14ac:dyDescent="0.3">
      <c r="B543" s="207" t="s">
        <v>1478</v>
      </c>
      <c r="C543" s="174" t="s">
        <v>624</v>
      </c>
      <c r="D543" s="213" t="s">
        <v>11</v>
      </c>
      <c r="E543" s="193">
        <v>6675.84</v>
      </c>
      <c r="F543" s="193">
        <f t="shared" si="144"/>
        <v>550</v>
      </c>
      <c r="G543" s="237">
        <v>275</v>
      </c>
      <c r="H543" s="237">
        <v>275</v>
      </c>
      <c r="I543" s="237">
        <v>0</v>
      </c>
      <c r="J543" s="194">
        <f t="shared" si="145"/>
        <v>3671712</v>
      </c>
      <c r="K543" s="212"/>
      <c r="L543" s="203">
        <v>3671712</v>
      </c>
      <c r="M543" s="203">
        <v>0</v>
      </c>
      <c r="N543" s="191"/>
      <c r="O543" s="190"/>
    </row>
    <row r="544" spans="2:15" s="173" customFormat="1" ht="15.75" customHeight="1" outlineLevel="2" x14ac:dyDescent="0.3">
      <c r="B544" s="176" t="s">
        <v>1479</v>
      </c>
      <c r="C544" s="96" t="s">
        <v>777</v>
      </c>
      <c r="D544" s="213" t="s">
        <v>11</v>
      </c>
      <c r="E544" s="193">
        <v>3222.81</v>
      </c>
      <c r="F544" s="193"/>
      <c r="G544" s="237"/>
      <c r="H544" s="237"/>
      <c r="I544" s="237"/>
      <c r="J544" s="194"/>
      <c r="K544" s="212"/>
      <c r="L544" s="203">
        <v>0</v>
      </c>
      <c r="M544" s="203">
        <v>0</v>
      </c>
      <c r="N544" s="191"/>
      <c r="O544" s="190"/>
    </row>
    <row r="545" spans="2:15" s="173" customFormat="1" outlineLevel="2" x14ac:dyDescent="0.3">
      <c r="B545" s="207" t="s">
        <v>1480</v>
      </c>
      <c r="C545" s="174" t="s">
        <v>625</v>
      </c>
      <c r="D545" s="213" t="s">
        <v>11</v>
      </c>
      <c r="E545" s="193">
        <v>3222.81</v>
      </c>
      <c r="F545" s="193">
        <f t="shared" ref="F545:F548" si="146">G545+H545+I545*90</f>
        <v>1663.68</v>
      </c>
      <c r="G545" s="237">
        <v>974.68</v>
      </c>
      <c r="H545" s="237">
        <v>689</v>
      </c>
      <c r="I545" s="237">
        <v>0</v>
      </c>
      <c r="J545" s="194">
        <f t="shared" ref="J545:J548" si="147">E545*F545</f>
        <v>5361724.54</v>
      </c>
      <c r="K545" s="212"/>
      <c r="L545" s="203">
        <v>5361740.2</v>
      </c>
      <c r="M545" s="203">
        <v>-15.66</v>
      </c>
      <c r="N545" s="191"/>
      <c r="O545" s="190"/>
    </row>
    <row r="546" spans="2:15" s="173" customFormat="1" ht="63" customHeight="1" outlineLevel="2" x14ac:dyDescent="0.3">
      <c r="B546" s="207" t="s">
        <v>1481</v>
      </c>
      <c r="C546" s="174" t="s">
        <v>637</v>
      </c>
      <c r="D546" s="213" t="s">
        <v>11</v>
      </c>
      <c r="E546" s="193">
        <v>3222.81</v>
      </c>
      <c r="F546" s="193">
        <f t="shared" si="146"/>
        <v>2199.15</v>
      </c>
      <c r="G546" s="237">
        <v>932.47</v>
      </c>
      <c r="H546" s="237">
        <v>1266.68</v>
      </c>
      <c r="I546" s="237">
        <v>0</v>
      </c>
      <c r="J546" s="194">
        <f t="shared" si="147"/>
        <v>7087442.6100000003</v>
      </c>
      <c r="K546" s="212"/>
      <c r="L546" s="203">
        <v>7087432.9100000001</v>
      </c>
      <c r="M546" s="203">
        <v>9.6999999999999993</v>
      </c>
      <c r="N546" s="191"/>
      <c r="O546" s="190"/>
    </row>
    <row r="547" spans="2:15" s="173" customFormat="1" ht="46.8" outlineLevel="2" x14ac:dyDescent="0.3">
      <c r="B547" s="207" t="s">
        <v>1482</v>
      </c>
      <c r="C547" s="174" t="s">
        <v>598</v>
      </c>
      <c r="D547" s="213" t="s">
        <v>11</v>
      </c>
      <c r="E547" s="193">
        <v>3222.81</v>
      </c>
      <c r="F547" s="193">
        <f t="shared" si="146"/>
        <v>1322.5</v>
      </c>
      <c r="G547" s="237">
        <v>974.67</v>
      </c>
      <c r="H547" s="237">
        <v>347.83</v>
      </c>
      <c r="I547" s="237">
        <v>0</v>
      </c>
      <c r="J547" s="194">
        <f t="shared" si="147"/>
        <v>4262166.2300000004</v>
      </c>
      <c r="K547" s="212"/>
      <c r="L547" s="203">
        <v>4262177.3099999996</v>
      </c>
      <c r="M547" s="203">
        <v>-11.08</v>
      </c>
      <c r="N547" s="191"/>
      <c r="O547" s="190"/>
    </row>
    <row r="548" spans="2:15" s="173" customFormat="1" ht="15.75" customHeight="1" outlineLevel="2" x14ac:dyDescent="0.3">
      <c r="B548" s="207" t="s">
        <v>1483</v>
      </c>
      <c r="C548" s="174" t="s">
        <v>626</v>
      </c>
      <c r="D548" s="213" t="s">
        <v>11</v>
      </c>
      <c r="E548" s="193">
        <v>3222.81</v>
      </c>
      <c r="F548" s="193">
        <f t="shared" si="146"/>
        <v>4515.29</v>
      </c>
      <c r="G548" s="237">
        <v>2124.84</v>
      </c>
      <c r="H548" s="237">
        <v>2390.4499999999998</v>
      </c>
      <c r="I548" s="237">
        <v>0</v>
      </c>
      <c r="J548" s="194">
        <f t="shared" si="147"/>
        <v>14551921.76</v>
      </c>
      <c r="K548" s="212"/>
      <c r="L548" s="203">
        <v>14551943.630000001</v>
      </c>
      <c r="M548" s="203">
        <v>-21.87</v>
      </c>
      <c r="N548" s="191"/>
      <c r="O548" s="190"/>
    </row>
    <row r="549" spans="2:15" s="173" customFormat="1" ht="31.5" customHeight="1" outlineLevel="2" x14ac:dyDescent="0.3">
      <c r="B549" s="176" t="s">
        <v>1484</v>
      </c>
      <c r="C549" s="96" t="s">
        <v>780</v>
      </c>
      <c r="D549" s="213" t="s">
        <v>11</v>
      </c>
      <c r="E549" s="193">
        <v>384.29</v>
      </c>
      <c r="F549" s="193"/>
      <c r="G549" s="237"/>
      <c r="H549" s="237"/>
      <c r="I549" s="237"/>
      <c r="J549" s="194"/>
      <c r="K549" s="212"/>
      <c r="L549" s="203">
        <v>0</v>
      </c>
      <c r="M549" s="203">
        <v>0</v>
      </c>
      <c r="N549" s="191"/>
      <c r="O549" s="190"/>
    </row>
    <row r="550" spans="2:15" s="173" customFormat="1" outlineLevel="2" x14ac:dyDescent="0.3">
      <c r="B550" s="207" t="s">
        <v>1420</v>
      </c>
      <c r="C550" s="174" t="s">
        <v>600</v>
      </c>
      <c r="D550" s="213" t="s">
        <v>11</v>
      </c>
      <c r="E550" s="193">
        <v>384.29</v>
      </c>
      <c r="F550" s="193">
        <f t="shared" ref="F550:F553" si="148">G550+H550+I550*90</f>
        <v>1663.66</v>
      </c>
      <c r="G550" s="237">
        <v>974.66</v>
      </c>
      <c r="H550" s="237">
        <v>689</v>
      </c>
      <c r="I550" s="237">
        <v>0</v>
      </c>
      <c r="J550" s="194">
        <f t="shared" ref="J550:J553" si="149">E550*F550</f>
        <v>639327.9</v>
      </c>
      <c r="K550" s="212"/>
      <c r="L550" s="203">
        <v>639329</v>
      </c>
      <c r="M550" s="203">
        <v>-1.1000000000000001</v>
      </c>
      <c r="N550" s="191"/>
      <c r="O550" s="190"/>
    </row>
    <row r="551" spans="2:15" s="173" customFormat="1" ht="63" customHeight="1" outlineLevel="2" x14ac:dyDescent="0.3">
      <c r="B551" s="207" t="s">
        <v>1485</v>
      </c>
      <c r="C551" s="174" t="s">
        <v>637</v>
      </c>
      <c r="D551" s="213" t="s">
        <v>11</v>
      </c>
      <c r="E551" s="193">
        <v>476.66</v>
      </c>
      <c r="F551" s="193">
        <f t="shared" si="148"/>
        <v>1773.01</v>
      </c>
      <c r="G551" s="237">
        <v>548.67999999999995</v>
      </c>
      <c r="H551" s="237">
        <v>1224.33</v>
      </c>
      <c r="I551" s="237">
        <v>0</v>
      </c>
      <c r="J551" s="194">
        <f t="shared" si="149"/>
        <v>845122.95</v>
      </c>
      <c r="K551" s="212"/>
      <c r="L551" s="203">
        <v>845121.51</v>
      </c>
      <c r="M551" s="203">
        <v>1.44</v>
      </c>
      <c r="N551" s="191"/>
      <c r="O551" s="190"/>
    </row>
    <row r="552" spans="2:15" s="173" customFormat="1" ht="46.8" outlineLevel="2" x14ac:dyDescent="0.3">
      <c r="B552" s="207" t="s">
        <v>1486</v>
      </c>
      <c r="C552" s="174" t="s">
        <v>627</v>
      </c>
      <c r="D552" s="213" t="s">
        <v>11</v>
      </c>
      <c r="E552" s="193">
        <v>384.29</v>
      </c>
      <c r="F552" s="193">
        <f t="shared" si="148"/>
        <v>1322.5</v>
      </c>
      <c r="G552" s="237">
        <v>974.67</v>
      </c>
      <c r="H552" s="237">
        <v>347.83</v>
      </c>
      <c r="I552" s="237">
        <v>0</v>
      </c>
      <c r="J552" s="194">
        <f t="shared" si="149"/>
        <v>508223.53</v>
      </c>
      <c r="K552" s="212"/>
      <c r="L552" s="203">
        <v>508224.85</v>
      </c>
      <c r="M552" s="203">
        <v>-1.32</v>
      </c>
      <c r="N552" s="191"/>
      <c r="O552" s="190"/>
    </row>
    <row r="553" spans="2:15" s="173" customFormat="1" ht="15.75" customHeight="1" outlineLevel="2" x14ac:dyDescent="0.3">
      <c r="B553" s="207" t="s">
        <v>1487</v>
      </c>
      <c r="C553" s="174" t="s">
        <v>626</v>
      </c>
      <c r="D553" s="213" t="s">
        <v>11</v>
      </c>
      <c r="E553" s="193">
        <v>384.29</v>
      </c>
      <c r="F553" s="193">
        <f t="shared" si="148"/>
        <v>4515.29</v>
      </c>
      <c r="G553" s="237">
        <v>2124.84</v>
      </c>
      <c r="H553" s="237">
        <v>2390.4499999999998</v>
      </c>
      <c r="I553" s="237">
        <v>0</v>
      </c>
      <c r="J553" s="194">
        <f t="shared" si="149"/>
        <v>1735180.79</v>
      </c>
      <c r="K553" s="212"/>
      <c r="L553" s="203">
        <v>1735183.4</v>
      </c>
      <c r="M553" s="203">
        <v>-2.61</v>
      </c>
      <c r="N553" s="191"/>
      <c r="O553" s="190"/>
    </row>
    <row r="554" spans="2:15" s="173" customFormat="1" ht="15.75" customHeight="1" outlineLevel="2" x14ac:dyDescent="0.3">
      <c r="B554" s="176" t="s">
        <v>1488</v>
      </c>
      <c r="C554" s="96" t="s">
        <v>779</v>
      </c>
      <c r="D554" s="213" t="s">
        <v>11</v>
      </c>
      <c r="E554" s="193">
        <v>1137.74</v>
      </c>
      <c r="F554" s="193"/>
      <c r="G554" s="237"/>
      <c r="H554" s="237"/>
      <c r="I554" s="237"/>
      <c r="J554" s="194"/>
      <c r="K554" s="212"/>
      <c r="L554" s="203">
        <v>0</v>
      </c>
      <c r="M554" s="203">
        <v>0</v>
      </c>
      <c r="N554" s="191"/>
      <c r="O554" s="190"/>
    </row>
    <row r="555" spans="2:15" s="173" customFormat="1" ht="31.5" customHeight="1" outlineLevel="2" x14ac:dyDescent="0.3">
      <c r="B555" s="207" t="s">
        <v>1489</v>
      </c>
      <c r="C555" s="174" t="s">
        <v>604</v>
      </c>
      <c r="D555" s="213" t="s">
        <v>11</v>
      </c>
      <c r="E555" s="193">
        <v>1137.74</v>
      </c>
      <c r="F555" s="193">
        <f t="shared" ref="F555:F556" si="150">G555+H555+I555*90</f>
        <v>2895.45</v>
      </c>
      <c r="G555" s="237">
        <v>1507.77</v>
      </c>
      <c r="H555" s="237">
        <v>1387.68</v>
      </c>
      <c r="I555" s="237">
        <v>0</v>
      </c>
      <c r="J555" s="194">
        <f t="shared" ref="J555:J556" si="151">E555*F555</f>
        <v>3294269.28</v>
      </c>
      <c r="K555" s="212"/>
      <c r="L555" s="203">
        <v>3294265.86</v>
      </c>
      <c r="M555" s="203">
        <v>3.42</v>
      </c>
      <c r="N555" s="191"/>
      <c r="O555" s="190"/>
    </row>
    <row r="556" spans="2:15" s="173" customFormat="1" ht="63" customHeight="1" outlineLevel="2" x14ac:dyDescent="0.3">
      <c r="B556" s="207" t="s">
        <v>1490</v>
      </c>
      <c r="C556" s="174" t="s">
        <v>798</v>
      </c>
      <c r="D556" s="213" t="s">
        <v>11</v>
      </c>
      <c r="E556" s="193">
        <v>1137.74</v>
      </c>
      <c r="F556" s="193">
        <f t="shared" si="150"/>
        <v>1230.2</v>
      </c>
      <c r="G556" s="237">
        <v>517.98</v>
      </c>
      <c r="H556" s="237">
        <v>712.22</v>
      </c>
      <c r="I556" s="237">
        <v>0</v>
      </c>
      <c r="J556" s="194">
        <f t="shared" si="151"/>
        <v>1399647.75</v>
      </c>
      <c r="K556" s="212"/>
      <c r="L556" s="203">
        <v>1399644.45</v>
      </c>
      <c r="M556" s="203">
        <v>3.3</v>
      </c>
      <c r="N556" s="191"/>
      <c r="O556" s="190"/>
    </row>
    <row r="557" spans="2:15" s="173" customFormat="1" ht="15.75" customHeight="1" outlineLevel="2" x14ac:dyDescent="0.3">
      <c r="B557" s="176" t="s">
        <v>1491</v>
      </c>
      <c r="C557" s="96" t="s">
        <v>783</v>
      </c>
      <c r="D557" s="213" t="s">
        <v>11</v>
      </c>
      <c r="E557" s="193">
        <v>859.49</v>
      </c>
      <c r="F557" s="193"/>
      <c r="G557" s="237"/>
      <c r="H557" s="237"/>
      <c r="I557" s="237"/>
      <c r="J557" s="194"/>
      <c r="K557" s="212"/>
      <c r="L557" s="203">
        <v>0</v>
      </c>
      <c r="M557" s="203">
        <v>0</v>
      </c>
      <c r="N557" s="191"/>
      <c r="O557" s="190"/>
    </row>
    <row r="558" spans="2:15" s="173" customFormat="1" ht="31.5" customHeight="1" outlineLevel="2" x14ac:dyDescent="0.3">
      <c r="B558" s="207" t="s">
        <v>1492</v>
      </c>
      <c r="C558" s="174" t="s">
        <v>628</v>
      </c>
      <c r="D558" s="213" t="s">
        <v>11</v>
      </c>
      <c r="E558" s="193">
        <v>391.9</v>
      </c>
      <c r="F558" s="193">
        <f t="shared" ref="F558:F563" si="152">G558+H558+I558*90</f>
        <v>15107.72</v>
      </c>
      <c r="G558" s="237">
        <v>2697.81</v>
      </c>
      <c r="H558" s="237">
        <v>12409.91</v>
      </c>
      <c r="I558" s="237">
        <v>0</v>
      </c>
      <c r="J558" s="194">
        <f t="shared" ref="J558:J563" si="153">E558*F558</f>
        <v>5920715.4699999997</v>
      </c>
      <c r="K558" s="212"/>
      <c r="L558" s="203">
        <v>5920715.0800000001</v>
      </c>
      <c r="M558" s="203">
        <v>0.39</v>
      </c>
      <c r="N558" s="191"/>
      <c r="O558" s="190"/>
    </row>
    <row r="559" spans="2:15" s="173" customFormat="1" ht="15.75" customHeight="1" outlineLevel="2" x14ac:dyDescent="0.3">
      <c r="B559" s="207" t="s">
        <v>1493</v>
      </c>
      <c r="C559" s="174" t="s">
        <v>631</v>
      </c>
      <c r="D559" s="213" t="s">
        <v>11</v>
      </c>
      <c r="E559" s="193">
        <v>467.59</v>
      </c>
      <c r="F559" s="193">
        <f t="shared" si="152"/>
        <v>22246.68</v>
      </c>
      <c r="G559" s="237">
        <v>4515.7</v>
      </c>
      <c r="H559" s="237">
        <v>17730.98</v>
      </c>
      <c r="I559" s="237">
        <v>0</v>
      </c>
      <c r="J559" s="194">
        <f t="shared" si="153"/>
        <v>10402325.1</v>
      </c>
      <c r="K559" s="212"/>
      <c r="L559" s="203">
        <v>10402325.960000001</v>
      </c>
      <c r="M559" s="203">
        <v>-0.86</v>
      </c>
      <c r="N559" s="191"/>
      <c r="O559" s="190"/>
    </row>
    <row r="560" spans="2:15" s="173" customFormat="1" ht="47.25" customHeight="1" outlineLevel="2" x14ac:dyDescent="0.3">
      <c r="B560" s="176" t="s">
        <v>1494</v>
      </c>
      <c r="C560" s="174" t="s">
        <v>630</v>
      </c>
      <c r="D560" s="22" t="s">
        <v>787</v>
      </c>
      <c r="E560" s="193">
        <v>5740.41</v>
      </c>
      <c r="F560" s="193">
        <f t="shared" si="152"/>
        <v>3410</v>
      </c>
      <c r="G560" s="237">
        <v>1650</v>
      </c>
      <c r="H560" s="237">
        <v>1760</v>
      </c>
      <c r="I560" s="237">
        <v>0</v>
      </c>
      <c r="J560" s="194">
        <f t="shared" si="153"/>
        <v>19574798.100000001</v>
      </c>
      <c r="K560" s="212" t="s">
        <v>786</v>
      </c>
      <c r="L560" s="203">
        <v>19574798.100000001</v>
      </c>
      <c r="M560" s="203">
        <v>0</v>
      </c>
      <c r="N560" s="191"/>
      <c r="O560" s="190"/>
    </row>
    <row r="561" spans="2:15" s="173" customFormat="1" ht="47.25" customHeight="1" outlineLevel="2" x14ac:dyDescent="0.3">
      <c r="B561" s="176" t="s">
        <v>1495</v>
      </c>
      <c r="C561" s="174" t="s">
        <v>608</v>
      </c>
      <c r="D561" s="22" t="s">
        <v>787</v>
      </c>
      <c r="E561" s="193">
        <v>1631.71</v>
      </c>
      <c r="F561" s="193">
        <f t="shared" si="152"/>
        <v>2544.06</v>
      </c>
      <c r="G561" s="237">
        <v>941.48</v>
      </c>
      <c r="H561" s="237">
        <v>1602.58</v>
      </c>
      <c r="I561" s="237">
        <v>0</v>
      </c>
      <c r="J561" s="194">
        <f t="shared" si="153"/>
        <v>4151168.14</v>
      </c>
      <c r="K561" s="212"/>
      <c r="L561" s="203">
        <v>4151164.35</v>
      </c>
      <c r="M561" s="203">
        <v>3.79</v>
      </c>
      <c r="N561" s="191"/>
      <c r="O561" s="190"/>
    </row>
    <row r="562" spans="2:15" s="173" customFormat="1" ht="31.5" customHeight="1" outlineLevel="2" x14ac:dyDescent="0.3">
      <c r="B562" s="176" t="s">
        <v>1496</v>
      </c>
      <c r="C562" s="174" t="s">
        <v>609</v>
      </c>
      <c r="D562" s="22" t="s">
        <v>787</v>
      </c>
      <c r="E562" s="193">
        <v>210</v>
      </c>
      <c r="F562" s="193">
        <f t="shared" si="152"/>
        <v>10546.4</v>
      </c>
      <c r="G562" s="237">
        <v>3266.08</v>
      </c>
      <c r="H562" s="237">
        <v>7280.32</v>
      </c>
      <c r="I562" s="237">
        <v>0</v>
      </c>
      <c r="J562" s="194">
        <f t="shared" si="153"/>
        <v>2214744</v>
      </c>
      <c r="K562" s="212"/>
      <c r="L562" s="203">
        <v>2214744.65</v>
      </c>
      <c r="M562" s="203">
        <v>-0.65</v>
      </c>
      <c r="N562" s="191"/>
      <c r="O562" s="190"/>
    </row>
    <row r="563" spans="2:15" s="173" customFormat="1" ht="70.5" customHeight="1" outlineLevel="2" x14ac:dyDescent="0.3">
      <c r="B563" s="176" t="s">
        <v>1497</v>
      </c>
      <c r="C563" s="174" t="s">
        <v>895</v>
      </c>
      <c r="D563" s="213" t="s">
        <v>11</v>
      </c>
      <c r="E563" s="193">
        <v>392</v>
      </c>
      <c r="F563" s="193">
        <f t="shared" si="152"/>
        <v>14254.03</v>
      </c>
      <c r="G563" s="237">
        <v>4404.6099999999997</v>
      </c>
      <c r="H563" s="237">
        <v>9849.42</v>
      </c>
      <c r="I563" s="237">
        <v>0</v>
      </c>
      <c r="J563" s="194">
        <f t="shared" si="153"/>
        <v>5587579.7599999998</v>
      </c>
      <c r="K563" s="212" t="s">
        <v>898</v>
      </c>
      <c r="L563" s="203">
        <v>5587578.5599999996</v>
      </c>
      <c r="M563" s="203">
        <v>1.2</v>
      </c>
      <c r="N563" s="191"/>
      <c r="O563" s="190"/>
    </row>
    <row r="564" spans="2:15" ht="15.75" customHeight="1" outlineLevel="1" x14ac:dyDescent="0.3">
      <c r="B564" s="172" t="s">
        <v>942</v>
      </c>
      <c r="C564" s="97" t="s">
        <v>775</v>
      </c>
      <c r="D564" s="168" t="s">
        <v>11</v>
      </c>
      <c r="E564" s="169">
        <f>E565+E567+E568+E572</f>
        <v>4608.97</v>
      </c>
      <c r="F564" s="16"/>
      <c r="G564" s="169"/>
      <c r="H564" s="169"/>
      <c r="I564" s="169"/>
      <c r="J564" s="112">
        <f>SUBTOTAL(9,J565:J579)</f>
        <v>131023599.95999999</v>
      </c>
      <c r="K564" s="16"/>
      <c r="L564" s="203">
        <v>0</v>
      </c>
      <c r="M564" s="203"/>
      <c r="N564" s="191"/>
      <c r="O564" s="190"/>
    </row>
    <row r="565" spans="2:15" s="173" customFormat="1" ht="141.75" customHeight="1" outlineLevel="2" x14ac:dyDescent="0.3">
      <c r="B565" s="176" t="s">
        <v>1498</v>
      </c>
      <c r="C565" s="174" t="s">
        <v>910</v>
      </c>
      <c r="D565" s="213" t="s">
        <v>11</v>
      </c>
      <c r="E565" s="193">
        <f>3146.64-E566</f>
        <v>3019.34</v>
      </c>
      <c r="F565" s="193">
        <f t="shared" ref="F565:F579" si="154">G565+H565+I565*90</f>
        <v>24690.23</v>
      </c>
      <c r="G565" s="237">
        <v>7304.64</v>
      </c>
      <c r="H565" s="237">
        <v>17385.59</v>
      </c>
      <c r="I565" s="237">
        <v>0</v>
      </c>
      <c r="J565" s="194">
        <f t="shared" ref="J565:J579" si="155">E565*F565</f>
        <v>74548199.049999997</v>
      </c>
      <c r="K565" s="212"/>
      <c r="L565" s="203">
        <v>74548201.510000005</v>
      </c>
      <c r="M565" s="203">
        <v>-2.46</v>
      </c>
      <c r="N565" s="191"/>
      <c r="O565" s="190"/>
    </row>
    <row r="566" spans="2:15" s="173" customFormat="1" ht="110.25" customHeight="1" outlineLevel="2" x14ac:dyDescent="0.3">
      <c r="B566" s="176" t="s">
        <v>1499</v>
      </c>
      <c r="C566" s="174" t="s">
        <v>3090</v>
      </c>
      <c r="D566" s="22" t="s">
        <v>11</v>
      </c>
      <c r="E566" s="46">
        <v>127.3</v>
      </c>
      <c r="F566" s="193">
        <f t="shared" si="154"/>
        <v>37934.19</v>
      </c>
      <c r="G566" s="237">
        <v>3566.24</v>
      </c>
      <c r="H566" s="237">
        <v>34367.949999999997</v>
      </c>
      <c r="I566" s="237">
        <v>0</v>
      </c>
      <c r="J566" s="194">
        <f t="shared" si="155"/>
        <v>4829022.3899999997</v>
      </c>
      <c r="K566" s="212"/>
      <c r="L566" s="203">
        <v>4829022.5199999996</v>
      </c>
      <c r="M566" s="203">
        <v>-0.13</v>
      </c>
      <c r="N566" s="191"/>
      <c r="O566" s="190"/>
    </row>
    <row r="567" spans="2:15" s="173" customFormat="1" ht="157.5" customHeight="1" outlineLevel="2" x14ac:dyDescent="0.3">
      <c r="B567" s="176" t="s">
        <v>1500</v>
      </c>
      <c r="C567" s="174" t="s">
        <v>911</v>
      </c>
      <c r="D567" s="213" t="s">
        <v>11</v>
      </c>
      <c r="E567" s="193">
        <v>910.5</v>
      </c>
      <c r="F567" s="193">
        <f t="shared" si="154"/>
        <v>26308.91</v>
      </c>
      <c r="G567" s="237">
        <v>7844.2</v>
      </c>
      <c r="H567" s="237">
        <v>18464.71</v>
      </c>
      <c r="I567" s="237">
        <v>0</v>
      </c>
      <c r="J567" s="194">
        <f t="shared" si="155"/>
        <v>23954262.559999999</v>
      </c>
      <c r="K567" s="212"/>
      <c r="L567" s="203">
        <v>23954266.030000001</v>
      </c>
      <c r="M567" s="203">
        <v>-3.47</v>
      </c>
      <c r="N567" s="191"/>
      <c r="O567" s="190"/>
    </row>
    <row r="568" spans="2:15" s="173" customFormat="1" ht="31.5" customHeight="1" outlineLevel="2" x14ac:dyDescent="0.3">
      <c r="B568" s="176" t="s">
        <v>1501</v>
      </c>
      <c r="C568" s="174" t="s">
        <v>3091</v>
      </c>
      <c r="D568" s="213" t="s">
        <v>11</v>
      </c>
      <c r="E568" s="193">
        <v>598.41</v>
      </c>
      <c r="F568" s="193">
        <f t="shared" si="154"/>
        <v>0</v>
      </c>
      <c r="G568" s="237"/>
      <c r="H568" s="237"/>
      <c r="I568" s="237"/>
      <c r="J568" s="194">
        <f t="shared" si="155"/>
        <v>0</v>
      </c>
      <c r="K568" s="212"/>
      <c r="L568" s="203">
        <v>0</v>
      </c>
      <c r="M568" s="203">
        <v>0</v>
      </c>
      <c r="N568" s="191"/>
      <c r="O568" s="190"/>
    </row>
    <row r="569" spans="2:15" s="173" customFormat="1" ht="78.75" customHeight="1" outlineLevel="2" x14ac:dyDescent="0.3">
      <c r="B569" s="176" t="s">
        <v>1502</v>
      </c>
      <c r="C569" s="174" t="s">
        <v>3092</v>
      </c>
      <c r="D569" s="213" t="s">
        <v>11</v>
      </c>
      <c r="E569" s="193">
        <v>598.41</v>
      </c>
      <c r="F569" s="193">
        <f t="shared" si="154"/>
        <v>27041.1</v>
      </c>
      <c r="G569" s="237">
        <v>2491.62</v>
      </c>
      <c r="H569" s="237">
        <v>16544.88</v>
      </c>
      <c r="I569" s="237">
        <v>88.94</v>
      </c>
      <c r="J569" s="194">
        <f t="shared" si="155"/>
        <v>16181664.65</v>
      </c>
      <c r="K569" s="212"/>
      <c r="L569" s="203">
        <v>16181468.24</v>
      </c>
      <c r="M569" s="203">
        <v>196.41</v>
      </c>
      <c r="N569" s="191"/>
      <c r="O569" s="190"/>
    </row>
    <row r="570" spans="2:15" s="173" customFormat="1" ht="126" customHeight="1" outlineLevel="2" x14ac:dyDescent="0.3">
      <c r="B570" s="176" t="s">
        <v>1503</v>
      </c>
      <c r="C570" s="174" t="s">
        <v>3093</v>
      </c>
      <c r="D570" s="213" t="s">
        <v>11</v>
      </c>
      <c r="E570" s="193">
        <v>570.76</v>
      </c>
      <c r="F570" s="193">
        <f t="shared" si="154"/>
        <v>7700.54</v>
      </c>
      <c r="G570" s="237">
        <v>1709.9</v>
      </c>
      <c r="H570" s="237">
        <v>5990.64</v>
      </c>
      <c r="I570" s="237">
        <v>0</v>
      </c>
      <c r="J570" s="194">
        <f t="shared" si="155"/>
        <v>4395160.21</v>
      </c>
      <c r="K570" s="212"/>
      <c r="L570" s="203">
        <v>4395157.96</v>
      </c>
      <c r="M570" s="203">
        <v>2.25</v>
      </c>
      <c r="N570" s="191"/>
      <c r="O570" s="190"/>
    </row>
    <row r="571" spans="2:15" s="173" customFormat="1" ht="141.75" customHeight="1" outlineLevel="2" x14ac:dyDescent="0.3">
      <c r="B571" s="176" t="s">
        <v>1504</v>
      </c>
      <c r="C571" s="174" t="s">
        <v>3094</v>
      </c>
      <c r="D571" s="213" t="s">
        <v>11</v>
      </c>
      <c r="E571" s="193">
        <v>27.65</v>
      </c>
      <c r="F571" s="193">
        <f t="shared" si="154"/>
        <v>48599.1</v>
      </c>
      <c r="G571" s="237">
        <v>3469.28</v>
      </c>
      <c r="H571" s="237">
        <v>17397.22</v>
      </c>
      <c r="I571" s="237">
        <v>308.14</v>
      </c>
      <c r="J571" s="194">
        <f t="shared" si="155"/>
        <v>1343765.12</v>
      </c>
      <c r="K571" s="212"/>
      <c r="L571" s="203">
        <v>1343758.57</v>
      </c>
      <c r="M571" s="203">
        <v>6.55</v>
      </c>
      <c r="N571" s="191"/>
      <c r="O571" s="190"/>
    </row>
    <row r="572" spans="2:15" s="173" customFormat="1" ht="31.5" customHeight="1" outlineLevel="2" x14ac:dyDescent="0.3">
      <c r="B572" s="176" t="s">
        <v>1505</v>
      </c>
      <c r="C572" s="179" t="s">
        <v>3084</v>
      </c>
      <c r="D572" s="213" t="s">
        <v>11</v>
      </c>
      <c r="E572" s="193">
        <v>80.72</v>
      </c>
      <c r="F572" s="193">
        <f t="shared" si="154"/>
        <v>0</v>
      </c>
      <c r="G572" s="237"/>
      <c r="H572" s="237"/>
      <c r="I572" s="237"/>
      <c r="J572" s="194">
        <f t="shared" si="155"/>
        <v>0</v>
      </c>
      <c r="K572" s="212"/>
      <c r="L572" s="203">
        <v>0</v>
      </c>
      <c r="M572" s="203">
        <v>0</v>
      </c>
      <c r="N572" s="191"/>
      <c r="O572" s="190"/>
    </row>
    <row r="573" spans="2:15" s="173" customFormat="1" ht="78.75" customHeight="1" outlineLevel="2" x14ac:dyDescent="0.3">
      <c r="B573" s="176" t="s">
        <v>1506</v>
      </c>
      <c r="C573" s="174" t="s">
        <v>3085</v>
      </c>
      <c r="D573" s="213" t="s">
        <v>11</v>
      </c>
      <c r="E573" s="193">
        <v>80.72</v>
      </c>
      <c r="F573" s="193">
        <f t="shared" si="154"/>
        <v>18003.73</v>
      </c>
      <c r="G573" s="237">
        <v>2491.62</v>
      </c>
      <c r="H573" s="237">
        <v>10399.209999999999</v>
      </c>
      <c r="I573" s="237">
        <v>56.81</v>
      </c>
      <c r="J573" s="194">
        <f t="shared" si="155"/>
        <v>1453261.09</v>
      </c>
      <c r="K573" s="212"/>
      <c r="L573" s="203">
        <v>1453254.99</v>
      </c>
      <c r="M573" s="203">
        <v>6.1</v>
      </c>
      <c r="N573" s="191"/>
      <c r="O573" s="190"/>
    </row>
    <row r="574" spans="2:15" s="173" customFormat="1" ht="126" customHeight="1" outlineLevel="2" x14ac:dyDescent="0.3">
      <c r="B574" s="176" t="s">
        <v>1507</v>
      </c>
      <c r="C574" s="174" t="s">
        <v>3086</v>
      </c>
      <c r="D574" s="213" t="s">
        <v>11</v>
      </c>
      <c r="E574" s="193">
        <v>54.65</v>
      </c>
      <c r="F574" s="193">
        <f t="shared" si="154"/>
        <v>7700.54</v>
      </c>
      <c r="G574" s="237">
        <v>1709.9</v>
      </c>
      <c r="H574" s="237">
        <v>5990.64</v>
      </c>
      <c r="I574" s="237">
        <v>0</v>
      </c>
      <c r="J574" s="194">
        <f t="shared" si="155"/>
        <v>420834.51</v>
      </c>
      <c r="K574" s="212"/>
      <c r="L574" s="203">
        <v>420834.3</v>
      </c>
      <c r="M574" s="203">
        <v>0.21</v>
      </c>
      <c r="N574" s="191"/>
      <c r="O574" s="190"/>
    </row>
    <row r="575" spans="2:15" s="173" customFormat="1" ht="94.5" customHeight="1" outlineLevel="2" x14ac:dyDescent="0.3">
      <c r="B575" s="176" t="s">
        <v>1508</v>
      </c>
      <c r="C575" s="174" t="s">
        <v>3087</v>
      </c>
      <c r="D575" s="213" t="s">
        <v>11</v>
      </c>
      <c r="E575" s="193">
        <v>26.07</v>
      </c>
      <c r="F575" s="193">
        <f t="shared" si="154"/>
        <v>59058.87</v>
      </c>
      <c r="G575" s="237">
        <v>3469.28</v>
      </c>
      <c r="H575" s="237">
        <v>24389.29</v>
      </c>
      <c r="I575" s="237">
        <v>346.67</v>
      </c>
      <c r="J575" s="194">
        <f t="shared" si="155"/>
        <v>1539664.74</v>
      </c>
      <c r="K575" s="212"/>
      <c r="L575" s="203">
        <v>1539658.01</v>
      </c>
      <c r="M575" s="203">
        <v>6.73</v>
      </c>
      <c r="N575" s="191"/>
      <c r="O575" s="190"/>
    </row>
    <row r="576" spans="2:15" s="173" customFormat="1" ht="31.5" customHeight="1" outlineLevel="2" x14ac:dyDescent="0.3">
      <c r="B576" s="176" t="s">
        <v>1509</v>
      </c>
      <c r="C576" s="174" t="s">
        <v>850</v>
      </c>
      <c r="D576" s="213" t="s">
        <v>11</v>
      </c>
      <c r="E576" s="193">
        <v>3443.2</v>
      </c>
      <c r="F576" s="193">
        <f t="shared" si="154"/>
        <v>228.25</v>
      </c>
      <c r="G576" s="237">
        <v>0</v>
      </c>
      <c r="H576" s="237">
        <v>228.25</v>
      </c>
      <c r="I576" s="237">
        <v>0</v>
      </c>
      <c r="J576" s="194">
        <f t="shared" si="155"/>
        <v>785910.4</v>
      </c>
      <c r="K576" s="212"/>
      <c r="L576" s="203">
        <v>785923.67</v>
      </c>
      <c r="M576" s="203">
        <v>-13.27</v>
      </c>
      <c r="N576" s="191"/>
      <c r="O576" s="190"/>
    </row>
    <row r="577" spans="2:15" s="173" customFormat="1" ht="31.5" customHeight="1" outlineLevel="2" x14ac:dyDescent="0.3">
      <c r="B577" s="176" t="s">
        <v>1510</v>
      </c>
      <c r="C577" s="2" t="s">
        <v>847</v>
      </c>
      <c r="D577" s="22" t="s">
        <v>11</v>
      </c>
      <c r="E577" s="46">
        <v>3443.2</v>
      </c>
      <c r="F577" s="193">
        <f t="shared" si="154"/>
        <v>114.13</v>
      </c>
      <c r="G577" s="237">
        <v>0</v>
      </c>
      <c r="H577" s="237">
        <v>114.13</v>
      </c>
      <c r="I577" s="237">
        <v>0</v>
      </c>
      <c r="J577" s="194">
        <f t="shared" si="155"/>
        <v>392972.42</v>
      </c>
      <c r="K577" s="212"/>
      <c r="L577" s="203">
        <v>392961.83</v>
      </c>
      <c r="M577" s="203">
        <v>10.59</v>
      </c>
      <c r="N577" s="191"/>
      <c r="O577" s="190"/>
    </row>
    <row r="578" spans="2:15" s="173" customFormat="1" ht="31.5" customHeight="1" outlineLevel="2" x14ac:dyDescent="0.3">
      <c r="B578" s="176" t="s">
        <v>1511</v>
      </c>
      <c r="C578" s="2" t="s">
        <v>848</v>
      </c>
      <c r="D578" s="22" t="s">
        <v>11</v>
      </c>
      <c r="E578" s="46">
        <v>3443.2</v>
      </c>
      <c r="F578" s="193">
        <f t="shared" si="154"/>
        <v>228.25</v>
      </c>
      <c r="G578" s="237">
        <v>0</v>
      </c>
      <c r="H578" s="237">
        <v>228.25</v>
      </c>
      <c r="I578" s="237">
        <v>0</v>
      </c>
      <c r="J578" s="194">
        <f t="shared" si="155"/>
        <v>785910.4</v>
      </c>
      <c r="K578" s="212"/>
      <c r="L578" s="203">
        <v>785923.67</v>
      </c>
      <c r="M578" s="203">
        <v>-13.27</v>
      </c>
      <c r="N578" s="191"/>
      <c r="O578" s="190"/>
    </row>
    <row r="579" spans="2:15" s="173" customFormat="1" ht="31.5" customHeight="1" outlineLevel="2" x14ac:dyDescent="0.3">
      <c r="B579" s="176" t="s">
        <v>1512</v>
      </c>
      <c r="C579" s="174" t="s">
        <v>849</v>
      </c>
      <c r="D579" s="213" t="s">
        <v>11</v>
      </c>
      <c r="E579" s="193">
        <v>3443.2</v>
      </c>
      <c r="F579" s="193">
        <f t="shared" si="154"/>
        <v>114.13</v>
      </c>
      <c r="G579" s="237">
        <v>0</v>
      </c>
      <c r="H579" s="237">
        <v>114.13</v>
      </c>
      <c r="I579" s="237">
        <v>0</v>
      </c>
      <c r="J579" s="194">
        <f t="shared" si="155"/>
        <v>392972.42</v>
      </c>
      <c r="K579" s="212"/>
      <c r="L579" s="203">
        <v>392961.83</v>
      </c>
      <c r="M579" s="203">
        <v>10.59</v>
      </c>
      <c r="N579" s="191"/>
      <c r="O579" s="190"/>
    </row>
    <row r="580" spans="2:15" ht="15.75" customHeight="1" outlineLevel="1" x14ac:dyDescent="0.3">
      <c r="B580" s="172" t="s">
        <v>941</v>
      </c>
      <c r="C580" s="171" t="s">
        <v>44</v>
      </c>
      <c r="D580" s="168" t="s">
        <v>11</v>
      </c>
      <c r="E580" s="169">
        <v>25839.77</v>
      </c>
      <c r="F580" s="169"/>
      <c r="G580" s="169"/>
      <c r="H580" s="169"/>
      <c r="I580" s="169"/>
      <c r="J580" s="112">
        <f>SUBTOTAL(9,J581:J601)</f>
        <v>368965936.45999998</v>
      </c>
      <c r="K580" s="222">
        <f>SUM(J581:J601)/E580</f>
        <v>14278.99</v>
      </c>
      <c r="L580" s="203">
        <v>0</v>
      </c>
      <c r="M580" s="203"/>
      <c r="N580" s="191"/>
      <c r="O580" s="190"/>
    </row>
    <row r="581" spans="2:15" s="173" customFormat="1" ht="15.75" customHeight="1" outlineLevel="2" x14ac:dyDescent="0.3">
      <c r="B581" s="176" t="s">
        <v>1513</v>
      </c>
      <c r="C581" s="174" t="s">
        <v>45</v>
      </c>
      <c r="D581" s="213" t="s">
        <v>31</v>
      </c>
      <c r="E581" s="193">
        <v>1</v>
      </c>
      <c r="F581" s="193">
        <f t="shared" ref="F581:F588" si="156">G581+H581+I581*90</f>
        <v>24076839.609999999</v>
      </c>
      <c r="G581" s="237">
        <v>7135267.1900000004</v>
      </c>
      <c r="H581" s="237">
        <v>5929550.4199999999</v>
      </c>
      <c r="I581" s="237">
        <v>122355.8</v>
      </c>
      <c r="J581" s="194">
        <f t="shared" ref="J581:J588" si="157">E581*F581</f>
        <v>24076839.609999999</v>
      </c>
      <c r="K581" s="212"/>
      <c r="L581" s="203">
        <v>24076839.82</v>
      </c>
      <c r="M581" s="203">
        <v>-0.21</v>
      </c>
      <c r="N581" s="191"/>
      <c r="O581" s="190"/>
    </row>
    <row r="582" spans="2:15" s="173" customFormat="1" ht="15.75" customHeight="1" outlineLevel="2" x14ac:dyDescent="0.3">
      <c r="B582" s="176" t="s">
        <v>1514</v>
      </c>
      <c r="C582" s="174" t="s">
        <v>46</v>
      </c>
      <c r="D582" s="213" t="s">
        <v>31</v>
      </c>
      <c r="E582" s="193">
        <v>1</v>
      </c>
      <c r="F582" s="193">
        <f t="shared" si="156"/>
        <v>8329771.6299999999</v>
      </c>
      <c r="G582" s="237">
        <v>2446993.5099999998</v>
      </c>
      <c r="H582" s="237">
        <v>1470694.62</v>
      </c>
      <c r="I582" s="237">
        <v>49023.15</v>
      </c>
      <c r="J582" s="194">
        <f t="shared" si="157"/>
        <v>8329771.6299999999</v>
      </c>
      <c r="K582" s="212"/>
      <c r="L582" s="203">
        <v>8329772</v>
      </c>
      <c r="M582" s="203">
        <v>-0.37</v>
      </c>
      <c r="N582" s="191"/>
      <c r="O582" s="190"/>
    </row>
    <row r="583" spans="2:15" s="173" customFormat="1" ht="31.5" customHeight="1" outlineLevel="2" x14ac:dyDescent="0.3">
      <c r="B583" s="176" t="s">
        <v>1515</v>
      </c>
      <c r="C583" s="174" t="s">
        <v>47</v>
      </c>
      <c r="D583" s="213" t="s">
        <v>31</v>
      </c>
      <c r="E583" s="193">
        <v>1</v>
      </c>
      <c r="F583" s="193">
        <f t="shared" si="156"/>
        <v>5553181.0800000001</v>
      </c>
      <c r="G583" s="237">
        <v>1631329</v>
      </c>
      <c r="H583" s="237">
        <v>980463.08</v>
      </c>
      <c r="I583" s="237">
        <v>32682.1</v>
      </c>
      <c r="J583" s="194">
        <f t="shared" si="157"/>
        <v>5553181.0800000001</v>
      </c>
      <c r="K583" s="212"/>
      <c r="L583" s="203">
        <v>5553181.3399999999</v>
      </c>
      <c r="M583" s="203">
        <v>-0.26</v>
      </c>
      <c r="N583" s="191"/>
      <c r="O583" s="190"/>
    </row>
    <row r="584" spans="2:15" s="173" customFormat="1" ht="15.75" customHeight="1" outlineLevel="2" x14ac:dyDescent="0.3">
      <c r="B584" s="176" t="s">
        <v>1516</v>
      </c>
      <c r="C584" s="174" t="s">
        <v>48</v>
      </c>
      <c r="D584" s="213" t="s">
        <v>31</v>
      </c>
      <c r="E584" s="193">
        <v>1</v>
      </c>
      <c r="F584" s="193">
        <f t="shared" si="156"/>
        <v>20566135.760000002</v>
      </c>
      <c r="G584" s="237">
        <v>6149053.5800000001</v>
      </c>
      <c r="H584" s="237">
        <v>6487687.0800000001</v>
      </c>
      <c r="I584" s="237">
        <v>88104.39</v>
      </c>
      <c r="J584" s="194">
        <f t="shared" si="157"/>
        <v>20566135.760000002</v>
      </c>
      <c r="K584" s="212"/>
      <c r="L584" s="203">
        <v>20566135.989999998</v>
      </c>
      <c r="M584" s="203">
        <v>-0.23</v>
      </c>
      <c r="N584" s="191"/>
      <c r="O584" s="190"/>
    </row>
    <row r="585" spans="2:15" s="173" customFormat="1" ht="15.75" customHeight="1" outlineLevel="2" x14ac:dyDescent="0.3">
      <c r="B585" s="176" t="s">
        <v>1517</v>
      </c>
      <c r="C585" s="174" t="s">
        <v>808</v>
      </c>
      <c r="D585" s="213" t="s">
        <v>31</v>
      </c>
      <c r="E585" s="193">
        <v>1</v>
      </c>
      <c r="F585" s="193">
        <f t="shared" si="156"/>
        <v>27294330.449999999</v>
      </c>
      <c r="G585" s="237">
        <v>8018112.3899999997</v>
      </c>
      <c r="H585" s="237">
        <v>4819054.5599999996</v>
      </c>
      <c r="I585" s="237">
        <v>160635.15</v>
      </c>
      <c r="J585" s="194">
        <f t="shared" si="157"/>
        <v>27294330.449999999</v>
      </c>
      <c r="K585" s="212"/>
      <c r="L585" s="203">
        <v>27294330.629999999</v>
      </c>
      <c r="M585" s="203">
        <v>-0.18</v>
      </c>
      <c r="N585" s="191"/>
      <c r="O585" s="190"/>
    </row>
    <row r="586" spans="2:15" s="173" customFormat="1" ht="15.75" customHeight="1" outlineLevel="2" x14ac:dyDescent="0.3">
      <c r="B586" s="176" t="s">
        <v>1518</v>
      </c>
      <c r="C586" s="174" t="s">
        <v>50</v>
      </c>
      <c r="D586" s="213" t="s">
        <v>31</v>
      </c>
      <c r="E586" s="193">
        <v>1</v>
      </c>
      <c r="F586" s="193">
        <f t="shared" si="156"/>
        <v>79292196.109999999</v>
      </c>
      <c r="G586" s="237">
        <v>24944460.940000001</v>
      </c>
      <c r="H586" s="237">
        <v>28260822.07</v>
      </c>
      <c r="I586" s="237">
        <v>289854.59000000003</v>
      </c>
      <c r="J586" s="194">
        <f t="shared" si="157"/>
        <v>79292196.109999999</v>
      </c>
      <c r="K586" s="212"/>
      <c r="L586" s="203">
        <v>79292195.700000003</v>
      </c>
      <c r="M586" s="203">
        <v>0.41</v>
      </c>
      <c r="N586" s="191"/>
      <c r="O586" s="190"/>
    </row>
    <row r="587" spans="2:15" s="173" customFormat="1" ht="15.75" customHeight="1" outlineLevel="2" x14ac:dyDescent="0.3">
      <c r="B587" s="176" t="s">
        <v>1519</v>
      </c>
      <c r="C587" s="174" t="s">
        <v>243</v>
      </c>
      <c r="D587" s="213" t="s">
        <v>31</v>
      </c>
      <c r="E587" s="193">
        <v>1</v>
      </c>
      <c r="F587" s="193">
        <f t="shared" si="156"/>
        <v>49616726.909999996</v>
      </c>
      <c r="G587" s="237">
        <v>7031390.9100000001</v>
      </c>
      <c r="H587" s="237">
        <v>0</v>
      </c>
      <c r="I587" s="237">
        <v>473170.4</v>
      </c>
      <c r="J587" s="194">
        <f t="shared" si="157"/>
        <v>49616726.909999996</v>
      </c>
      <c r="K587" s="212"/>
      <c r="L587" s="203">
        <v>49616726.490000002</v>
      </c>
      <c r="M587" s="203">
        <v>0.42</v>
      </c>
      <c r="N587" s="191"/>
      <c r="O587" s="190"/>
    </row>
    <row r="588" spans="2:15" s="173" customFormat="1" ht="31.5" customHeight="1" outlineLevel="2" x14ac:dyDescent="0.3">
      <c r="B588" s="176" t="s">
        <v>1520</v>
      </c>
      <c r="C588" s="174" t="s">
        <v>893</v>
      </c>
      <c r="D588" s="213" t="s">
        <v>31</v>
      </c>
      <c r="E588" s="193">
        <v>1</v>
      </c>
      <c r="F588" s="193">
        <f t="shared" si="156"/>
        <v>88769651.780000001</v>
      </c>
      <c r="G588" s="237">
        <v>24011264.850000001</v>
      </c>
      <c r="H588" s="237">
        <v>26227146.829999998</v>
      </c>
      <c r="I588" s="237">
        <v>428124.89</v>
      </c>
      <c r="J588" s="194">
        <f t="shared" si="157"/>
        <v>88769651.780000001</v>
      </c>
      <c r="K588" s="212"/>
      <c r="L588" s="203">
        <v>88769652.099999994</v>
      </c>
      <c r="M588" s="203">
        <v>-0.32</v>
      </c>
      <c r="N588" s="191"/>
      <c r="O588" s="190"/>
    </row>
    <row r="589" spans="2:15" ht="15.75" customHeight="1" outlineLevel="2" x14ac:dyDescent="0.3">
      <c r="B589" s="176"/>
      <c r="C589" s="159" t="s">
        <v>51</v>
      </c>
      <c r="D589" s="213"/>
      <c r="E589" s="193"/>
      <c r="F589" s="193"/>
      <c r="G589" s="237"/>
      <c r="H589" s="237"/>
      <c r="I589" s="237"/>
      <c r="J589" s="194"/>
      <c r="K589" s="212"/>
      <c r="L589" s="203">
        <v>0</v>
      </c>
      <c r="M589" s="203">
        <v>0</v>
      </c>
      <c r="N589" s="191"/>
      <c r="O589" s="190"/>
    </row>
    <row r="590" spans="2:15" s="173" customFormat="1" ht="31.5" customHeight="1" outlineLevel="2" x14ac:dyDescent="0.3">
      <c r="B590" s="176" t="s">
        <v>1521</v>
      </c>
      <c r="C590" s="174" t="s">
        <v>672</v>
      </c>
      <c r="D590" s="213" t="s">
        <v>31</v>
      </c>
      <c r="E590" s="193">
        <v>1</v>
      </c>
      <c r="F590" s="193">
        <f t="shared" ref="F590:F601" si="158">G590+H590+I590*90</f>
        <v>19911921.32</v>
      </c>
      <c r="G590" s="237">
        <v>7280989.1699999999</v>
      </c>
      <c r="H590" s="237">
        <v>9410044.5500000007</v>
      </c>
      <c r="I590" s="237">
        <v>35787.64</v>
      </c>
      <c r="J590" s="194">
        <f t="shared" ref="J590:J601" si="159">E590*F590</f>
        <v>19911921.32</v>
      </c>
      <c r="K590" s="212"/>
      <c r="L590" s="203">
        <v>19911921.449999999</v>
      </c>
      <c r="M590" s="203">
        <v>-0.13</v>
      </c>
      <c r="N590" s="191"/>
      <c r="O590" s="190"/>
    </row>
    <row r="591" spans="2:15" s="173" customFormat="1" ht="31.5" customHeight="1" outlineLevel="2" x14ac:dyDescent="0.3">
      <c r="B591" s="176" t="s">
        <v>1522</v>
      </c>
      <c r="C591" s="174" t="s">
        <v>673</v>
      </c>
      <c r="D591" s="213" t="s">
        <v>31</v>
      </c>
      <c r="E591" s="193">
        <v>1</v>
      </c>
      <c r="F591" s="193">
        <f t="shared" si="158"/>
        <v>9032130.1699999999</v>
      </c>
      <c r="G591" s="237">
        <v>2243643.11</v>
      </c>
      <c r="H591" s="237">
        <v>5057422.5599999996</v>
      </c>
      <c r="I591" s="237">
        <v>19234.05</v>
      </c>
      <c r="J591" s="194">
        <f t="shared" si="159"/>
        <v>9032130.1699999999</v>
      </c>
      <c r="K591" s="212"/>
      <c r="L591" s="203">
        <v>9032129.7799999993</v>
      </c>
      <c r="M591" s="203">
        <v>0.39</v>
      </c>
      <c r="N591" s="191"/>
      <c r="O591" s="190"/>
    </row>
    <row r="592" spans="2:15" s="173" customFormat="1" ht="15.75" customHeight="1" outlineLevel="2" x14ac:dyDescent="0.3">
      <c r="B592" s="176" t="s">
        <v>1523</v>
      </c>
      <c r="C592" s="174" t="s">
        <v>674</v>
      </c>
      <c r="D592" s="213" t="s">
        <v>31</v>
      </c>
      <c r="E592" s="193">
        <v>1</v>
      </c>
      <c r="F592" s="193">
        <f t="shared" si="158"/>
        <v>5584906.0199999996</v>
      </c>
      <c r="G592" s="237">
        <v>2912245.1</v>
      </c>
      <c r="H592" s="237">
        <v>2218308.52</v>
      </c>
      <c r="I592" s="237">
        <v>5048.3599999999997</v>
      </c>
      <c r="J592" s="194">
        <f t="shared" si="159"/>
        <v>5584906.0199999996</v>
      </c>
      <c r="K592" s="212"/>
      <c r="L592" s="203">
        <v>5584905.9699999997</v>
      </c>
      <c r="M592" s="203">
        <v>0.05</v>
      </c>
      <c r="N592" s="191"/>
      <c r="O592" s="190"/>
    </row>
    <row r="593" spans="2:15" s="173" customFormat="1" ht="31.5" customHeight="1" outlineLevel="2" x14ac:dyDescent="0.3">
      <c r="B593" s="176" t="s">
        <v>1524</v>
      </c>
      <c r="C593" s="174" t="s">
        <v>675</v>
      </c>
      <c r="D593" s="213" t="s">
        <v>31</v>
      </c>
      <c r="E593" s="193">
        <v>1</v>
      </c>
      <c r="F593" s="193">
        <f t="shared" si="158"/>
        <v>3540856.44</v>
      </c>
      <c r="G593" s="237">
        <v>1472455.03</v>
      </c>
      <c r="H593" s="237">
        <v>1716773.21</v>
      </c>
      <c r="I593" s="237">
        <v>3906.98</v>
      </c>
      <c r="J593" s="194">
        <f t="shared" si="159"/>
        <v>3540856.44</v>
      </c>
      <c r="K593" s="212"/>
      <c r="L593" s="203">
        <v>3540856.49</v>
      </c>
      <c r="M593" s="203">
        <v>-0.05</v>
      </c>
      <c r="N593" s="191"/>
      <c r="O593" s="190"/>
    </row>
    <row r="594" spans="2:15" s="173" customFormat="1" ht="31.5" customHeight="1" outlineLevel="2" x14ac:dyDescent="0.3">
      <c r="B594" s="176" t="s">
        <v>1525</v>
      </c>
      <c r="C594" s="174" t="s">
        <v>676</v>
      </c>
      <c r="D594" s="213" t="s">
        <v>31</v>
      </c>
      <c r="E594" s="193">
        <v>1</v>
      </c>
      <c r="F594" s="193">
        <f t="shared" si="158"/>
        <v>1706702.54</v>
      </c>
      <c r="G594" s="237">
        <v>949397.6</v>
      </c>
      <c r="H594" s="237">
        <v>564191.93999999994</v>
      </c>
      <c r="I594" s="237">
        <v>2145.6999999999998</v>
      </c>
      <c r="J594" s="194">
        <f t="shared" si="159"/>
        <v>1706702.54</v>
      </c>
      <c r="K594" s="212"/>
      <c r="L594" s="203">
        <v>1706702.22</v>
      </c>
      <c r="M594" s="203">
        <v>0.32</v>
      </c>
      <c r="N594" s="191"/>
      <c r="O594" s="190"/>
    </row>
    <row r="595" spans="2:15" s="173" customFormat="1" ht="31.5" customHeight="1" outlineLevel="2" x14ac:dyDescent="0.3">
      <c r="B595" s="176" t="s">
        <v>1526</v>
      </c>
      <c r="C595" s="174" t="s">
        <v>892</v>
      </c>
      <c r="D595" s="213" t="s">
        <v>31</v>
      </c>
      <c r="E595" s="193">
        <v>1</v>
      </c>
      <c r="F595" s="193">
        <f t="shared" si="158"/>
        <v>2460153.1800000002</v>
      </c>
      <c r="G595" s="237">
        <v>1098796.02</v>
      </c>
      <c r="H595" s="237">
        <v>1014210.96</v>
      </c>
      <c r="I595" s="237">
        <v>3857.18</v>
      </c>
      <c r="J595" s="194">
        <f t="shared" si="159"/>
        <v>2460153.1800000002</v>
      </c>
      <c r="K595" s="212"/>
      <c r="L595" s="203">
        <v>2460153</v>
      </c>
      <c r="M595" s="203">
        <v>0.18</v>
      </c>
      <c r="N595" s="191"/>
      <c r="O595" s="190"/>
    </row>
    <row r="596" spans="2:15" s="173" customFormat="1" ht="15.75" customHeight="1" outlineLevel="2" x14ac:dyDescent="0.3">
      <c r="B596" s="176" t="s">
        <v>1527</v>
      </c>
      <c r="C596" s="174" t="s">
        <v>677</v>
      </c>
      <c r="D596" s="213" t="s">
        <v>31</v>
      </c>
      <c r="E596" s="193">
        <v>1</v>
      </c>
      <c r="F596" s="193">
        <f t="shared" si="158"/>
        <v>1960315.94</v>
      </c>
      <c r="G596" s="237">
        <v>852802.2</v>
      </c>
      <c r="H596" s="237">
        <v>354404.54</v>
      </c>
      <c r="I596" s="237">
        <v>8367.8799999999992</v>
      </c>
      <c r="J596" s="194">
        <f t="shared" si="159"/>
        <v>1960315.94</v>
      </c>
      <c r="K596" s="212"/>
      <c r="L596" s="203">
        <v>1960316.39</v>
      </c>
      <c r="M596" s="203">
        <v>-0.45</v>
      </c>
      <c r="N596" s="191"/>
      <c r="O596" s="190"/>
    </row>
    <row r="597" spans="2:15" s="173" customFormat="1" ht="15.75" customHeight="1" outlineLevel="2" x14ac:dyDescent="0.3">
      <c r="B597" s="176" t="s">
        <v>1528</v>
      </c>
      <c r="C597" s="174" t="s">
        <v>678</v>
      </c>
      <c r="D597" s="213" t="s">
        <v>31</v>
      </c>
      <c r="E597" s="193">
        <v>1</v>
      </c>
      <c r="F597" s="193">
        <f t="shared" si="158"/>
        <v>4516566.0999999996</v>
      </c>
      <c r="G597" s="237">
        <v>1662431.86</v>
      </c>
      <c r="H597" s="237">
        <v>913322.94</v>
      </c>
      <c r="I597" s="237">
        <v>21564.57</v>
      </c>
      <c r="J597" s="194">
        <f t="shared" si="159"/>
        <v>4516566.0999999996</v>
      </c>
      <c r="K597" s="212"/>
      <c r="L597" s="203">
        <v>4516566.04</v>
      </c>
      <c r="M597" s="203">
        <v>0.06</v>
      </c>
      <c r="N597" s="191"/>
      <c r="O597" s="190"/>
    </row>
    <row r="598" spans="2:15" s="173" customFormat="1" ht="31.5" customHeight="1" outlineLevel="2" x14ac:dyDescent="0.3">
      <c r="B598" s="176" t="s">
        <v>1529</v>
      </c>
      <c r="C598" s="174" t="s">
        <v>679</v>
      </c>
      <c r="D598" s="213" t="s">
        <v>31</v>
      </c>
      <c r="E598" s="193">
        <v>1</v>
      </c>
      <c r="F598" s="193">
        <f t="shared" si="158"/>
        <v>7977419.5300000003</v>
      </c>
      <c r="G598" s="237">
        <v>2068828.9</v>
      </c>
      <c r="H598" s="237">
        <v>2392979.13</v>
      </c>
      <c r="I598" s="237">
        <v>39062.35</v>
      </c>
      <c r="J598" s="194">
        <f t="shared" si="159"/>
        <v>7977419.5300000003</v>
      </c>
      <c r="K598" s="212"/>
      <c r="L598" s="203">
        <v>7977419.3600000003</v>
      </c>
      <c r="M598" s="203">
        <v>0.17</v>
      </c>
      <c r="N598" s="191"/>
      <c r="O598" s="190"/>
    </row>
    <row r="599" spans="2:15" s="173" customFormat="1" ht="31.5" customHeight="1" outlineLevel="2" x14ac:dyDescent="0.3">
      <c r="B599" s="176" t="s">
        <v>1530</v>
      </c>
      <c r="C599" s="174" t="s">
        <v>680</v>
      </c>
      <c r="D599" s="213" t="s">
        <v>31</v>
      </c>
      <c r="E599" s="193">
        <v>1</v>
      </c>
      <c r="F599" s="193">
        <f t="shared" si="158"/>
        <v>5157275.7300000004</v>
      </c>
      <c r="G599" s="237">
        <v>2429268.73</v>
      </c>
      <c r="H599" s="237">
        <v>872962.1</v>
      </c>
      <c r="I599" s="237">
        <v>20611.61</v>
      </c>
      <c r="J599" s="194">
        <f t="shared" si="159"/>
        <v>5157275.7300000004</v>
      </c>
      <c r="K599" s="212"/>
      <c r="L599" s="203">
        <v>5157275.3099999996</v>
      </c>
      <c r="M599" s="203">
        <v>0.42</v>
      </c>
      <c r="N599" s="191"/>
      <c r="O599" s="190"/>
    </row>
    <row r="600" spans="2:15" s="173" customFormat="1" ht="31.5" customHeight="1" outlineLevel="2" x14ac:dyDescent="0.3">
      <c r="B600" s="176" t="s">
        <v>1531</v>
      </c>
      <c r="C600" s="174" t="s">
        <v>681</v>
      </c>
      <c r="D600" s="213" t="s">
        <v>31</v>
      </c>
      <c r="E600" s="193">
        <v>1</v>
      </c>
      <c r="F600" s="193">
        <f t="shared" si="158"/>
        <v>1153908.75</v>
      </c>
      <c r="G600" s="237">
        <v>419790.21</v>
      </c>
      <c r="H600" s="237">
        <v>297317.94</v>
      </c>
      <c r="I600" s="237">
        <v>4853.34</v>
      </c>
      <c r="J600" s="194">
        <f t="shared" si="159"/>
        <v>1153908.75</v>
      </c>
      <c r="K600" s="212"/>
      <c r="L600" s="203">
        <v>1153908.5900000001</v>
      </c>
      <c r="M600" s="203">
        <v>0.16</v>
      </c>
      <c r="N600" s="191"/>
      <c r="O600" s="190"/>
    </row>
    <row r="601" spans="2:15" s="173" customFormat="1" ht="31.5" customHeight="1" outlineLevel="2" x14ac:dyDescent="0.3">
      <c r="B601" s="176" t="s">
        <v>1532</v>
      </c>
      <c r="C601" s="174" t="s">
        <v>682</v>
      </c>
      <c r="D601" s="213" t="s">
        <v>31</v>
      </c>
      <c r="E601" s="193">
        <v>1</v>
      </c>
      <c r="F601" s="193">
        <f t="shared" si="158"/>
        <v>2464947.41</v>
      </c>
      <c r="G601" s="237">
        <v>851450.35</v>
      </c>
      <c r="H601" s="237">
        <v>653466.16</v>
      </c>
      <c r="I601" s="237">
        <v>10667.01</v>
      </c>
      <c r="J601" s="194">
        <f t="shared" si="159"/>
        <v>2464947.41</v>
      </c>
      <c r="K601" s="212"/>
      <c r="L601" s="203">
        <v>2464947.0299999998</v>
      </c>
      <c r="M601" s="203">
        <v>0.38</v>
      </c>
      <c r="N601" s="191"/>
      <c r="O601" s="190"/>
    </row>
    <row r="602" spans="2:15" ht="25.5" customHeight="1" outlineLevel="1" x14ac:dyDescent="0.3">
      <c r="B602" s="34" t="s">
        <v>20</v>
      </c>
      <c r="C602" s="4" t="s">
        <v>915</v>
      </c>
      <c r="D602" s="35"/>
      <c r="E602" s="36"/>
      <c r="F602" s="36"/>
      <c r="G602" s="36"/>
      <c r="H602" s="36"/>
      <c r="I602" s="36"/>
      <c r="J602" s="111">
        <f>SUBTOTAL(9,J603:J749)</f>
        <v>930996526.99000001</v>
      </c>
      <c r="K602" s="37"/>
      <c r="L602" s="203">
        <v>0</v>
      </c>
      <c r="M602" s="203"/>
      <c r="N602" s="191"/>
      <c r="O602" s="190"/>
    </row>
    <row r="603" spans="2:15" ht="15.75" customHeight="1" outlineLevel="1" x14ac:dyDescent="0.3">
      <c r="B603" s="172" t="s">
        <v>21</v>
      </c>
      <c r="C603" s="171" t="s">
        <v>103</v>
      </c>
      <c r="D603" s="168"/>
      <c r="E603" s="169"/>
      <c r="F603" s="169"/>
      <c r="G603" s="169"/>
      <c r="H603" s="169"/>
      <c r="I603" s="169"/>
      <c r="J603" s="112">
        <f>SUBTOTAL(9,J604:J608)</f>
        <v>197018107.97999999</v>
      </c>
      <c r="K603" s="16"/>
      <c r="L603" s="203">
        <v>0</v>
      </c>
      <c r="M603" s="203"/>
      <c r="N603" s="191"/>
      <c r="O603" s="190"/>
    </row>
    <row r="604" spans="2:15" ht="31.5" customHeight="1" outlineLevel="2" x14ac:dyDescent="0.3">
      <c r="B604" s="176" t="s">
        <v>1533</v>
      </c>
      <c r="C604" s="174" t="s">
        <v>131</v>
      </c>
      <c r="D604" s="213" t="s">
        <v>8</v>
      </c>
      <c r="E604" s="193">
        <v>602.37</v>
      </c>
      <c r="F604" s="106">
        <f t="shared" ref="F604:F608" si="160">G604+H604+I604*90</f>
        <v>34918.78</v>
      </c>
      <c r="G604" s="237">
        <v>16063.47</v>
      </c>
      <c r="H604" s="237">
        <v>18855.310000000001</v>
      </c>
      <c r="I604" s="237">
        <v>0</v>
      </c>
      <c r="J604" s="114">
        <f t="shared" ref="J604:J608" si="161">E604*F604</f>
        <v>21034025.510000002</v>
      </c>
      <c r="K604" s="212"/>
      <c r="L604" s="203">
        <v>21034028.199999999</v>
      </c>
      <c r="M604" s="203">
        <v>-2.69</v>
      </c>
      <c r="N604" s="191"/>
      <c r="O604" s="190"/>
    </row>
    <row r="605" spans="2:15" ht="31.5" customHeight="1" outlineLevel="2" x14ac:dyDescent="0.3">
      <c r="B605" s="176" t="s">
        <v>1534</v>
      </c>
      <c r="C605" s="174" t="s">
        <v>150</v>
      </c>
      <c r="D605" s="213" t="s">
        <v>8</v>
      </c>
      <c r="E605" s="193">
        <v>1861.99</v>
      </c>
      <c r="F605" s="106">
        <f t="shared" si="160"/>
        <v>34120.85</v>
      </c>
      <c r="G605" s="237">
        <v>16063.47</v>
      </c>
      <c r="H605" s="237">
        <v>18057.38</v>
      </c>
      <c r="I605" s="237">
        <v>0</v>
      </c>
      <c r="J605" s="114">
        <f t="shared" si="161"/>
        <v>63532681.490000002</v>
      </c>
      <c r="K605" s="212"/>
      <c r="L605" s="203">
        <v>63532698.020000003</v>
      </c>
      <c r="M605" s="203">
        <v>-16.53</v>
      </c>
      <c r="N605" s="191"/>
      <c r="O605" s="190"/>
    </row>
    <row r="606" spans="2:15" ht="31.5" customHeight="1" outlineLevel="2" x14ac:dyDescent="0.3">
      <c r="B606" s="176" t="s">
        <v>1535</v>
      </c>
      <c r="C606" s="174" t="s">
        <v>151</v>
      </c>
      <c r="D606" s="213" t="s">
        <v>8</v>
      </c>
      <c r="E606" s="193">
        <v>3592.21</v>
      </c>
      <c r="F606" s="106">
        <f t="shared" si="160"/>
        <v>30105.64</v>
      </c>
      <c r="G606" s="237">
        <v>14858.04</v>
      </c>
      <c r="H606" s="237">
        <v>15247.6</v>
      </c>
      <c r="I606" s="237">
        <v>0</v>
      </c>
      <c r="J606" s="114">
        <f t="shared" si="161"/>
        <v>108145781.06</v>
      </c>
      <c r="K606" s="212"/>
      <c r="L606" s="203">
        <v>108145761.58</v>
      </c>
      <c r="M606" s="203">
        <v>19.48</v>
      </c>
      <c r="N606" s="191"/>
      <c r="O606" s="190"/>
    </row>
    <row r="607" spans="2:15" ht="31.5" customHeight="1" outlineLevel="2" x14ac:dyDescent="0.3">
      <c r="B607" s="176" t="s">
        <v>1536</v>
      </c>
      <c r="C607" s="174" t="s">
        <v>133</v>
      </c>
      <c r="D607" s="213" t="s">
        <v>8</v>
      </c>
      <c r="E607" s="193">
        <v>63.11</v>
      </c>
      <c r="F607" s="106">
        <f t="shared" si="160"/>
        <v>34588.5</v>
      </c>
      <c r="G607" s="237">
        <v>15969.16</v>
      </c>
      <c r="H607" s="237">
        <v>18619.34</v>
      </c>
      <c r="I607" s="237">
        <v>0</v>
      </c>
      <c r="J607" s="114">
        <f t="shared" si="161"/>
        <v>2182880.2400000002</v>
      </c>
      <c r="K607" s="212"/>
      <c r="L607" s="203">
        <v>2182880.23</v>
      </c>
      <c r="M607" s="203">
        <v>0.01</v>
      </c>
      <c r="N607" s="191"/>
      <c r="O607" s="190"/>
    </row>
    <row r="608" spans="2:15" s="173" customFormat="1" ht="31.5" customHeight="1" outlineLevel="2" x14ac:dyDescent="0.3">
      <c r="B608" s="176" t="s">
        <v>1537</v>
      </c>
      <c r="C608" s="174" t="s">
        <v>707</v>
      </c>
      <c r="D608" s="213" t="s">
        <v>8</v>
      </c>
      <c r="E608" s="193">
        <v>68</v>
      </c>
      <c r="F608" s="106">
        <f t="shared" si="160"/>
        <v>31216.76</v>
      </c>
      <c r="G608" s="237">
        <v>15969.16</v>
      </c>
      <c r="H608" s="237">
        <v>15247.6</v>
      </c>
      <c r="I608" s="237">
        <v>0</v>
      </c>
      <c r="J608" s="114">
        <f t="shared" si="161"/>
        <v>2122739.6800000002</v>
      </c>
      <c r="K608" s="212"/>
      <c r="L608" s="203">
        <v>2122739.35</v>
      </c>
      <c r="M608" s="203">
        <v>0.33</v>
      </c>
      <c r="N608" s="191"/>
      <c r="O608" s="190"/>
    </row>
    <row r="609" spans="2:15" ht="15.75" customHeight="1" outlineLevel="1" x14ac:dyDescent="0.3">
      <c r="B609" s="172" t="s">
        <v>22</v>
      </c>
      <c r="C609" s="171" t="s">
        <v>249</v>
      </c>
      <c r="D609" s="168"/>
      <c r="E609" s="169"/>
      <c r="F609" s="169"/>
      <c r="G609" s="169"/>
      <c r="H609" s="169"/>
      <c r="I609" s="169"/>
      <c r="J609" s="112">
        <f>SUBTOTAL(9,J610:J619)</f>
        <v>28111913.039999999</v>
      </c>
      <c r="K609" s="16"/>
      <c r="L609" s="203">
        <v>0</v>
      </c>
      <c r="M609" s="203"/>
      <c r="N609" s="191"/>
      <c r="O609" s="190"/>
    </row>
    <row r="610" spans="2:15" ht="31.5" customHeight="1" outlineLevel="2" x14ac:dyDescent="0.3">
      <c r="B610" s="176" t="s">
        <v>1538</v>
      </c>
      <c r="C610" s="174" t="s">
        <v>136</v>
      </c>
      <c r="D610" s="213" t="s">
        <v>11</v>
      </c>
      <c r="E610" s="213">
        <v>1808.9</v>
      </c>
      <c r="F610" s="106">
        <f t="shared" ref="F610:F619" si="162">G610+H610+I610*90</f>
        <v>3365.68</v>
      </c>
      <c r="G610" s="237">
        <v>839.13</v>
      </c>
      <c r="H610" s="237">
        <v>2526.5500000000002</v>
      </c>
      <c r="I610" s="237">
        <v>0</v>
      </c>
      <c r="J610" s="114">
        <f t="shared" ref="J610:J619" si="163">E610*F610</f>
        <v>6088178.5499999998</v>
      </c>
      <c r="K610" s="212"/>
      <c r="L610" s="203">
        <v>6088191</v>
      </c>
      <c r="M610" s="203">
        <v>-12.45</v>
      </c>
      <c r="N610" s="191"/>
      <c r="O610" s="190"/>
    </row>
    <row r="611" spans="2:15" ht="31.5" customHeight="1" outlineLevel="2" x14ac:dyDescent="0.3">
      <c r="B611" s="176" t="s">
        <v>1539</v>
      </c>
      <c r="C611" s="174" t="s">
        <v>137</v>
      </c>
      <c r="D611" s="213" t="s">
        <v>11</v>
      </c>
      <c r="E611" s="213">
        <f>2361.76-49.14+310</f>
        <v>2622.62</v>
      </c>
      <c r="F611" s="106">
        <f t="shared" si="162"/>
        <v>2944.59</v>
      </c>
      <c r="G611" s="237">
        <v>839.13</v>
      </c>
      <c r="H611" s="237">
        <v>2105.46</v>
      </c>
      <c r="I611" s="237">
        <v>0</v>
      </c>
      <c r="J611" s="114">
        <f t="shared" si="163"/>
        <v>7722540.6299999999</v>
      </c>
      <c r="K611" s="212"/>
      <c r="L611" s="203">
        <v>7722552.6900000004</v>
      </c>
      <c r="M611" s="203">
        <v>-12.06</v>
      </c>
      <c r="N611" s="191"/>
      <c r="O611" s="190"/>
    </row>
    <row r="612" spans="2:15" ht="47.25" customHeight="1" outlineLevel="2" x14ac:dyDescent="0.3">
      <c r="B612" s="176" t="s">
        <v>1540</v>
      </c>
      <c r="C612" s="174" t="s">
        <v>857</v>
      </c>
      <c r="D612" s="213" t="s">
        <v>11</v>
      </c>
      <c r="E612" s="213">
        <v>49.14</v>
      </c>
      <c r="F612" s="106">
        <f t="shared" si="162"/>
        <v>2944.59</v>
      </c>
      <c r="G612" s="237">
        <v>839.13</v>
      </c>
      <c r="H612" s="237">
        <v>2105.46</v>
      </c>
      <c r="I612" s="237">
        <v>0</v>
      </c>
      <c r="J612" s="114">
        <f t="shared" si="163"/>
        <v>144697.15</v>
      </c>
      <c r="K612" s="212"/>
      <c r="L612" s="203">
        <v>144697.38</v>
      </c>
      <c r="M612" s="203">
        <v>-0.23</v>
      </c>
      <c r="N612" s="191"/>
      <c r="O612" s="190"/>
    </row>
    <row r="613" spans="2:15" ht="31.5" customHeight="1" outlineLevel="2" x14ac:dyDescent="0.3">
      <c r="B613" s="176" t="s">
        <v>1541</v>
      </c>
      <c r="C613" s="174" t="s">
        <v>139</v>
      </c>
      <c r="D613" s="213" t="s">
        <v>11</v>
      </c>
      <c r="E613" s="213">
        <v>834.51</v>
      </c>
      <c r="F613" s="106">
        <f t="shared" si="162"/>
        <v>2370.9299999999998</v>
      </c>
      <c r="G613" s="237">
        <v>686.56</v>
      </c>
      <c r="H613" s="237">
        <v>1684.37</v>
      </c>
      <c r="I613" s="237">
        <v>0</v>
      </c>
      <c r="J613" s="114">
        <f t="shared" si="163"/>
        <v>1978564.79</v>
      </c>
      <c r="K613" s="212"/>
      <c r="L613" s="203">
        <v>1978567</v>
      </c>
      <c r="M613" s="203">
        <v>-2.21</v>
      </c>
      <c r="N613" s="191"/>
      <c r="O613" s="190"/>
    </row>
    <row r="614" spans="2:15" ht="31.5" customHeight="1" outlineLevel="2" x14ac:dyDescent="0.3">
      <c r="B614" s="176" t="s">
        <v>1542</v>
      </c>
      <c r="C614" s="174" t="s">
        <v>160</v>
      </c>
      <c r="D614" s="213" t="s">
        <v>11</v>
      </c>
      <c r="E614" s="213">
        <v>113.41</v>
      </c>
      <c r="F614" s="106">
        <f t="shared" si="162"/>
        <v>1720.99</v>
      </c>
      <c r="G614" s="237">
        <v>457.71</v>
      </c>
      <c r="H614" s="237">
        <v>1263.28</v>
      </c>
      <c r="I614" s="237">
        <v>0</v>
      </c>
      <c r="J614" s="114">
        <f t="shared" si="163"/>
        <v>195177.48</v>
      </c>
      <c r="K614" s="212"/>
      <c r="L614" s="203">
        <v>195177.01</v>
      </c>
      <c r="M614" s="203">
        <v>0.47</v>
      </c>
      <c r="N614" s="191"/>
      <c r="O614" s="190"/>
    </row>
    <row r="615" spans="2:15" ht="31.5" customHeight="1" outlineLevel="2" x14ac:dyDescent="0.3">
      <c r="B615" s="176" t="s">
        <v>1543</v>
      </c>
      <c r="C615" s="174" t="s">
        <v>138</v>
      </c>
      <c r="D615" s="213" t="s">
        <v>11</v>
      </c>
      <c r="E615" s="213">
        <f>5924.88-277.67</f>
        <v>5647.21</v>
      </c>
      <c r="F615" s="106">
        <f t="shared" si="162"/>
        <v>1452.46</v>
      </c>
      <c r="G615" s="237">
        <v>610.28</v>
      </c>
      <c r="H615" s="237">
        <v>842.18</v>
      </c>
      <c r="I615" s="237">
        <v>0</v>
      </c>
      <c r="J615" s="114">
        <f t="shared" si="163"/>
        <v>8202346.6399999997</v>
      </c>
      <c r="K615" s="212"/>
      <c r="L615" s="203">
        <v>8202364.9500000002</v>
      </c>
      <c r="M615" s="203">
        <v>-18.309999999999999</v>
      </c>
      <c r="N615" s="191"/>
      <c r="O615" s="190"/>
    </row>
    <row r="616" spans="2:15" ht="47.25" customHeight="1" outlineLevel="2" x14ac:dyDescent="0.3">
      <c r="B616" s="176" t="s">
        <v>1544</v>
      </c>
      <c r="C616" s="174" t="s">
        <v>858</v>
      </c>
      <c r="D616" s="213" t="s">
        <v>11</v>
      </c>
      <c r="E616" s="213">
        <v>277.67</v>
      </c>
      <c r="F616" s="106">
        <f t="shared" si="162"/>
        <v>1452.46</v>
      </c>
      <c r="G616" s="237">
        <v>610.28</v>
      </c>
      <c r="H616" s="237">
        <v>842.18</v>
      </c>
      <c r="I616" s="237">
        <v>0</v>
      </c>
      <c r="J616" s="114">
        <f t="shared" si="163"/>
        <v>403304.57</v>
      </c>
      <c r="K616" s="212"/>
      <c r="L616" s="203">
        <v>403305.47</v>
      </c>
      <c r="M616" s="203">
        <v>-0.9</v>
      </c>
      <c r="N616" s="191"/>
      <c r="O616" s="190"/>
    </row>
    <row r="617" spans="2:15" ht="31.5" customHeight="1" outlineLevel="2" x14ac:dyDescent="0.3">
      <c r="B617" s="176" t="s">
        <v>1545</v>
      </c>
      <c r="C617" s="174" t="s">
        <v>161</v>
      </c>
      <c r="D617" s="213" t="s">
        <v>11</v>
      </c>
      <c r="E617" s="213">
        <v>1279.3699999999999</v>
      </c>
      <c r="F617" s="106">
        <f t="shared" si="162"/>
        <v>2166.4899999999998</v>
      </c>
      <c r="G617" s="237">
        <v>839.13</v>
      </c>
      <c r="H617" s="237">
        <v>1327.36</v>
      </c>
      <c r="I617" s="237">
        <v>0</v>
      </c>
      <c r="J617" s="114">
        <f t="shared" si="163"/>
        <v>2771742.31</v>
      </c>
      <c r="K617" s="212"/>
      <c r="L617" s="203">
        <v>2771741.4</v>
      </c>
      <c r="M617" s="203">
        <v>0.91</v>
      </c>
      <c r="N617" s="191"/>
      <c r="O617" s="190"/>
    </row>
    <row r="618" spans="2:15" ht="31.5" customHeight="1" outlineLevel="2" x14ac:dyDescent="0.3">
      <c r="B618" s="176" t="s">
        <v>1546</v>
      </c>
      <c r="C618" s="174" t="s">
        <v>119</v>
      </c>
      <c r="D618" s="213" t="s">
        <v>11</v>
      </c>
      <c r="E618" s="213">
        <v>54.81</v>
      </c>
      <c r="F618" s="106">
        <f t="shared" si="162"/>
        <v>4528.57</v>
      </c>
      <c r="G618" s="237">
        <v>2100.88</v>
      </c>
      <c r="H618" s="237">
        <v>2427.69</v>
      </c>
      <c r="I618" s="237">
        <v>0</v>
      </c>
      <c r="J618" s="114">
        <f t="shared" si="163"/>
        <v>248210.92</v>
      </c>
      <c r="K618" s="212"/>
      <c r="L618" s="203">
        <v>248211.08</v>
      </c>
      <c r="M618" s="203">
        <v>-0.16</v>
      </c>
      <c r="N618" s="191"/>
      <c r="O618" s="190"/>
    </row>
    <row r="619" spans="2:15" ht="31.5" customHeight="1" outlineLevel="2" x14ac:dyDescent="0.3">
      <c r="B619" s="176" t="s">
        <v>882</v>
      </c>
      <c r="C619" s="174" t="s">
        <v>880</v>
      </c>
      <c r="D619" s="213" t="s">
        <v>11</v>
      </c>
      <c r="E619" s="213">
        <v>150</v>
      </c>
      <c r="F619" s="193">
        <f t="shared" si="162"/>
        <v>2381</v>
      </c>
      <c r="G619" s="237">
        <v>1167.1600000000001</v>
      </c>
      <c r="H619" s="237">
        <v>1213.8399999999999</v>
      </c>
      <c r="I619" s="237">
        <v>0</v>
      </c>
      <c r="J619" s="177">
        <f t="shared" si="163"/>
        <v>357150</v>
      </c>
      <c r="K619" s="212"/>
      <c r="L619" s="203">
        <v>357150.34</v>
      </c>
      <c r="M619" s="203">
        <v>-0.34</v>
      </c>
      <c r="N619" s="191"/>
      <c r="O619" s="190"/>
    </row>
    <row r="620" spans="2:15" ht="15.75" customHeight="1" outlineLevel="1" x14ac:dyDescent="0.3">
      <c r="B620" s="172" t="s">
        <v>23</v>
      </c>
      <c r="C620" s="171" t="s">
        <v>27</v>
      </c>
      <c r="D620" s="168"/>
      <c r="E620" s="169"/>
      <c r="F620" s="169"/>
      <c r="G620" s="169"/>
      <c r="H620" s="169"/>
      <c r="I620" s="169"/>
      <c r="J620" s="112">
        <f>SUBTOTAL(9,J621:J622)</f>
        <v>69426673.099999994</v>
      </c>
      <c r="K620" s="16" t="s">
        <v>876</v>
      </c>
      <c r="L620" s="203">
        <v>0</v>
      </c>
      <c r="M620" s="203"/>
      <c r="N620" s="191"/>
      <c r="O620" s="190"/>
    </row>
    <row r="621" spans="2:15" ht="63" customHeight="1" outlineLevel="2" x14ac:dyDescent="0.3">
      <c r="B621" s="123" t="s">
        <v>1547</v>
      </c>
      <c r="C621" s="174" t="s">
        <v>752</v>
      </c>
      <c r="D621" s="213" t="s">
        <v>11</v>
      </c>
      <c r="E621" s="193">
        <v>1344.31</v>
      </c>
      <c r="F621" s="193">
        <f t="shared" ref="F621:F622" si="164">G621+H621+I621*90</f>
        <v>51259.74</v>
      </c>
      <c r="G621" s="237">
        <v>13331.53</v>
      </c>
      <c r="H621" s="237">
        <v>37928.21</v>
      </c>
      <c r="I621" s="237">
        <v>0</v>
      </c>
      <c r="J621" s="114">
        <f t="shared" ref="J621:J622" si="165">E621*F621</f>
        <v>68908981.079999998</v>
      </c>
      <c r="K621" s="195" t="s">
        <v>3082</v>
      </c>
      <c r="L621" s="203">
        <v>68908988.599999994</v>
      </c>
      <c r="M621" s="203">
        <v>-7.52</v>
      </c>
      <c r="N621" s="191"/>
      <c r="O621" s="190"/>
    </row>
    <row r="622" spans="2:15" ht="31.5" customHeight="1" outlineLevel="2" x14ac:dyDescent="0.3">
      <c r="B622" s="176" t="s">
        <v>1548</v>
      </c>
      <c r="C622" s="174" t="s">
        <v>864</v>
      </c>
      <c r="D622" s="213" t="s">
        <v>11</v>
      </c>
      <c r="E622" s="193">
        <v>1026.8</v>
      </c>
      <c r="F622" s="193">
        <f t="shared" si="164"/>
        <v>504.18</v>
      </c>
      <c r="G622" s="237">
        <v>234.5</v>
      </c>
      <c r="H622" s="237">
        <v>269.68</v>
      </c>
      <c r="I622" s="237">
        <v>0</v>
      </c>
      <c r="J622" s="194">
        <f t="shared" si="165"/>
        <v>517692.02</v>
      </c>
      <c r="K622" s="195"/>
      <c r="L622" s="203">
        <v>517686.89</v>
      </c>
      <c r="M622" s="203">
        <v>5.13</v>
      </c>
      <c r="N622" s="191"/>
      <c r="O622" s="190"/>
    </row>
    <row r="623" spans="2:15" ht="15.75" customHeight="1" outlineLevel="1" x14ac:dyDescent="0.3">
      <c r="B623" s="172" t="s">
        <v>24</v>
      </c>
      <c r="C623" s="171" t="s">
        <v>56</v>
      </c>
      <c r="D623" s="168"/>
      <c r="E623" s="169"/>
      <c r="F623" s="169"/>
      <c r="G623" s="169"/>
      <c r="H623" s="169"/>
      <c r="I623" s="169"/>
      <c r="J623" s="112">
        <f>SUBTOTAL(9,J624:J657)</f>
        <v>8948359.5500000007</v>
      </c>
      <c r="K623" s="16"/>
      <c r="L623" s="203">
        <v>0</v>
      </c>
      <c r="M623" s="203"/>
      <c r="N623" s="191"/>
      <c r="O623" s="190"/>
    </row>
    <row r="624" spans="2:15" ht="78.75" customHeight="1" outlineLevel="2" x14ac:dyDescent="0.3">
      <c r="B624" s="176" t="s">
        <v>1549</v>
      </c>
      <c r="C624" s="132" t="s">
        <v>706</v>
      </c>
      <c r="D624" s="213" t="s">
        <v>11</v>
      </c>
      <c r="E624" s="193">
        <v>801.6</v>
      </c>
      <c r="F624" s="106">
        <f>G624+H624+I624*90</f>
        <v>0</v>
      </c>
      <c r="G624" s="237"/>
      <c r="H624" s="237"/>
      <c r="I624" s="237"/>
      <c r="J624" s="114">
        <f>E624*F624</f>
        <v>0</v>
      </c>
      <c r="K624" s="212"/>
      <c r="L624" s="203">
        <v>0</v>
      </c>
      <c r="M624" s="203">
        <v>0</v>
      </c>
      <c r="N624" s="191"/>
      <c r="O624" s="190"/>
    </row>
    <row r="625" spans="2:15" ht="31.5" customHeight="1" outlineLevel="2" x14ac:dyDescent="0.3">
      <c r="B625" s="207" t="s">
        <v>1550</v>
      </c>
      <c r="C625" s="20" t="s">
        <v>70</v>
      </c>
      <c r="D625" s="213" t="s">
        <v>68</v>
      </c>
      <c r="E625" s="193"/>
      <c r="F625" s="106"/>
      <c r="G625" s="237">
        <v>0</v>
      </c>
      <c r="H625" s="237">
        <v>0</v>
      </c>
      <c r="I625" s="237">
        <v>0</v>
      </c>
      <c r="J625" s="114"/>
      <c r="K625" s="212"/>
      <c r="L625" s="203">
        <v>0</v>
      </c>
      <c r="M625" s="203">
        <v>0</v>
      </c>
      <c r="N625" s="191"/>
      <c r="O625" s="190"/>
    </row>
    <row r="626" spans="2:15" ht="15.75" customHeight="1" outlineLevel="2" x14ac:dyDescent="0.3">
      <c r="B626" s="207" t="s">
        <v>1551</v>
      </c>
      <c r="C626" s="20" t="s">
        <v>64</v>
      </c>
      <c r="D626" s="213" t="s">
        <v>11</v>
      </c>
      <c r="E626" s="193">
        <v>801.6</v>
      </c>
      <c r="F626" s="106">
        <f t="shared" ref="F626:F635" si="166">G626+H626+I626*90</f>
        <v>510</v>
      </c>
      <c r="G626" s="237">
        <v>150</v>
      </c>
      <c r="H626" s="237">
        <v>360</v>
      </c>
      <c r="I626" s="237">
        <v>0</v>
      </c>
      <c r="J626" s="114">
        <f t="shared" ref="J626:J635" si="167">E626*F626</f>
        <v>408816</v>
      </c>
      <c r="K626" s="212"/>
      <c r="L626" s="203">
        <v>408816</v>
      </c>
      <c r="M626" s="203">
        <v>0</v>
      </c>
      <c r="N626" s="191"/>
      <c r="O626" s="190"/>
    </row>
    <row r="627" spans="2:15" ht="15.75" customHeight="1" outlineLevel="2" x14ac:dyDescent="0.3">
      <c r="B627" s="207" t="s">
        <v>1552</v>
      </c>
      <c r="C627" s="20" t="s">
        <v>71</v>
      </c>
      <c r="D627" s="213" t="s">
        <v>11</v>
      </c>
      <c r="E627" s="193">
        <v>801.6</v>
      </c>
      <c r="F627" s="106">
        <f t="shared" si="166"/>
        <v>480</v>
      </c>
      <c r="G627" s="237">
        <v>150</v>
      </c>
      <c r="H627" s="237">
        <v>330</v>
      </c>
      <c r="I627" s="237">
        <v>0</v>
      </c>
      <c r="J627" s="114">
        <f t="shared" si="167"/>
        <v>384768</v>
      </c>
      <c r="K627" s="212"/>
      <c r="L627" s="203">
        <v>384768</v>
      </c>
      <c r="M627" s="203">
        <v>0</v>
      </c>
      <c r="N627" s="191"/>
      <c r="O627" s="190"/>
    </row>
    <row r="628" spans="2:15" ht="15.75" customHeight="1" outlineLevel="2" x14ac:dyDescent="0.3">
      <c r="B628" s="207" t="s">
        <v>1553</v>
      </c>
      <c r="C628" s="20" t="s">
        <v>65</v>
      </c>
      <c r="D628" s="213" t="s">
        <v>8</v>
      </c>
      <c r="E628" s="193">
        <v>40.08</v>
      </c>
      <c r="F628" s="106">
        <f t="shared" si="166"/>
        <v>9276</v>
      </c>
      <c r="G628" s="237">
        <v>3600</v>
      </c>
      <c r="H628" s="237">
        <v>5676</v>
      </c>
      <c r="I628" s="237">
        <v>0</v>
      </c>
      <c r="J628" s="114">
        <f t="shared" si="167"/>
        <v>371782.08</v>
      </c>
      <c r="K628" s="212"/>
      <c r="L628" s="203">
        <v>371782.08</v>
      </c>
      <c r="M628" s="203">
        <v>0</v>
      </c>
      <c r="N628" s="191"/>
      <c r="O628" s="190"/>
    </row>
    <row r="629" spans="2:15" ht="15.75" customHeight="1" outlineLevel="2" x14ac:dyDescent="0.3">
      <c r="B629" s="207" t="s">
        <v>1554</v>
      </c>
      <c r="C629" s="20" t="s">
        <v>66</v>
      </c>
      <c r="D629" s="29" t="s">
        <v>8</v>
      </c>
      <c r="E629" s="193">
        <v>200.4</v>
      </c>
      <c r="F629" s="106">
        <f t="shared" si="166"/>
        <v>7356</v>
      </c>
      <c r="G629" s="237">
        <v>3000</v>
      </c>
      <c r="H629" s="237">
        <v>4356</v>
      </c>
      <c r="I629" s="237">
        <v>0</v>
      </c>
      <c r="J629" s="114">
        <f t="shared" si="167"/>
        <v>1474142.4</v>
      </c>
      <c r="K629" s="212"/>
      <c r="L629" s="203">
        <v>1474142.4</v>
      </c>
      <c r="M629" s="203">
        <v>0</v>
      </c>
      <c r="N629" s="191"/>
      <c r="O629" s="190"/>
    </row>
    <row r="630" spans="2:15" ht="15.75" customHeight="1" outlineLevel="2" x14ac:dyDescent="0.3">
      <c r="B630" s="207" t="s">
        <v>1555</v>
      </c>
      <c r="C630" s="20" t="s">
        <v>74</v>
      </c>
      <c r="D630" s="213" t="s">
        <v>11</v>
      </c>
      <c r="E630" s="193">
        <v>801.6</v>
      </c>
      <c r="F630" s="106">
        <f t="shared" si="166"/>
        <v>126</v>
      </c>
      <c r="G630" s="237">
        <v>60</v>
      </c>
      <c r="H630" s="237">
        <v>66</v>
      </c>
      <c r="I630" s="237">
        <v>0</v>
      </c>
      <c r="J630" s="114">
        <f t="shared" si="167"/>
        <v>101001.60000000001</v>
      </c>
      <c r="K630" s="212"/>
      <c r="L630" s="203">
        <v>101001.60000000001</v>
      </c>
      <c r="M630" s="203">
        <v>0</v>
      </c>
      <c r="N630" s="191"/>
      <c r="O630" s="190"/>
    </row>
    <row r="631" spans="2:15" ht="15.75" customHeight="1" outlineLevel="2" x14ac:dyDescent="0.3">
      <c r="B631" s="207" t="s">
        <v>1556</v>
      </c>
      <c r="C631" s="20" t="s">
        <v>73</v>
      </c>
      <c r="D631" s="213" t="s">
        <v>11</v>
      </c>
      <c r="E631" s="193">
        <f>E624</f>
        <v>801.6</v>
      </c>
      <c r="F631" s="106">
        <f t="shared" si="166"/>
        <v>427.2</v>
      </c>
      <c r="G631" s="237">
        <v>180</v>
      </c>
      <c r="H631" s="237">
        <v>247.2</v>
      </c>
      <c r="I631" s="237">
        <v>0</v>
      </c>
      <c r="J631" s="114">
        <f t="shared" si="167"/>
        <v>342443.52000000002</v>
      </c>
      <c r="K631" s="212"/>
      <c r="L631" s="203">
        <v>342443.52000000002</v>
      </c>
      <c r="M631" s="203">
        <v>0</v>
      </c>
      <c r="N631" s="191"/>
      <c r="O631" s="190"/>
    </row>
    <row r="632" spans="2:15" ht="15.75" customHeight="1" outlineLevel="2" x14ac:dyDescent="0.3">
      <c r="B632" s="207" t="s">
        <v>1557</v>
      </c>
      <c r="C632" s="20" t="s">
        <v>67</v>
      </c>
      <c r="D632" s="213" t="s">
        <v>8</v>
      </c>
      <c r="E632" s="193">
        <v>160.32</v>
      </c>
      <c r="F632" s="106">
        <f t="shared" si="166"/>
        <v>8856</v>
      </c>
      <c r="G632" s="237">
        <v>1800</v>
      </c>
      <c r="H632" s="237">
        <v>7056</v>
      </c>
      <c r="I632" s="237">
        <v>0</v>
      </c>
      <c r="J632" s="114">
        <f t="shared" si="167"/>
        <v>1419793.92</v>
      </c>
      <c r="K632" s="212"/>
      <c r="L632" s="203">
        <v>1419793.92</v>
      </c>
      <c r="M632" s="203">
        <v>0</v>
      </c>
      <c r="N632" s="191"/>
      <c r="O632" s="190"/>
    </row>
    <row r="633" spans="2:15" ht="15.75" customHeight="1" outlineLevel="2" x14ac:dyDescent="0.3">
      <c r="B633" s="207" t="s">
        <v>1558</v>
      </c>
      <c r="C633" s="20" t="s">
        <v>72</v>
      </c>
      <c r="D633" s="213" t="s">
        <v>11</v>
      </c>
      <c r="E633" s="193">
        <v>801.6</v>
      </c>
      <c r="F633" s="106">
        <f t="shared" si="166"/>
        <v>399</v>
      </c>
      <c r="G633" s="237">
        <v>150</v>
      </c>
      <c r="H633" s="237">
        <v>249</v>
      </c>
      <c r="I633" s="237">
        <v>0</v>
      </c>
      <c r="J633" s="114">
        <f t="shared" si="167"/>
        <v>319838.40000000002</v>
      </c>
      <c r="K633" s="212"/>
      <c r="L633" s="203">
        <v>319838.40000000002</v>
      </c>
      <c r="M633" s="203">
        <v>0</v>
      </c>
      <c r="N633" s="191"/>
      <c r="O633" s="190"/>
    </row>
    <row r="634" spans="2:15" ht="15.75" customHeight="1" outlineLevel="2" x14ac:dyDescent="0.3">
      <c r="B634" s="207" t="s">
        <v>1559</v>
      </c>
      <c r="C634" s="20" t="s">
        <v>69</v>
      </c>
      <c r="D634" s="213" t="s">
        <v>68</v>
      </c>
      <c r="E634" s="193"/>
      <c r="F634" s="106">
        <f t="shared" si="166"/>
        <v>0</v>
      </c>
      <c r="G634" s="237">
        <v>0</v>
      </c>
      <c r="H634" s="237">
        <v>0</v>
      </c>
      <c r="I634" s="237">
        <v>0</v>
      </c>
      <c r="J634" s="114">
        <f t="shared" si="167"/>
        <v>0</v>
      </c>
      <c r="K634" s="212"/>
      <c r="L634" s="203">
        <v>0</v>
      </c>
      <c r="M634" s="203">
        <v>0</v>
      </c>
      <c r="N634" s="191"/>
      <c r="O634" s="190"/>
    </row>
    <row r="635" spans="2:15" ht="47.25" customHeight="1" outlineLevel="2" x14ac:dyDescent="0.3">
      <c r="B635" s="176" t="s">
        <v>1560</v>
      </c>
      <c r="C635" s="174" t="s">
        <v>717</v>
      </c>
      <c r="D635" s="213" t="s">
        <v>366</v>
      </c>
      <c r="E635" s="193">
        <v>148</v>
      </c>
      <c r="F635" s="106">
        <f t="shared" si="166"/>
        <v>5316.73</v>
      </c>
      <c r="G635" s="237">
        <v>1781.5</v>
      </c>
      <c r="H635" s="237">
        <v>3535.23</v>
      </c>
      <c r="I635" s="237">
        <v>0</v>
      </c>
      <c r="J635" s="114">
        <f t="shared" si="167"/>
        <v>786876.04</v>
      </c>
      <c r="K635" s="212"/>
      <c r="L635" s="203">
        <v>786875.13</v>
      </c>
      <c r="M635" s="203">
        <v>0.91</v>
      </c>
      <c r="N635" s="191"/>
      <c r="O635" s="190"/>
    </row>
    <row r="636" spans="2:15" ht="42.75" customHeight="1" outlineLevel="2" x14ac:dyDescent="0.3">
      <c r="B636" s="176" t="s">
        <v>1561</v>
      </c>
      <c r="C636" s="132" t="s">
        <v>718</v>
      </c>
      <c r="D636" s="213"/>
      <c r="E636" s="193"/>
      <c r="F636" s="193"/>
      <c r="G636" s="237"/>
      <c r="H636" s="237"/>
      <c r="I636" s="237"/>
      <c r="J636" s="194"/>
      <c r="K636" s="212"/>
      <c r="L636" s="203">
        <v>0</v>
      </c>
      <c r="M636" s="203">
        <v>0</v>
      </c>
      <c r="N636" s="191"/>
      <c r="O636" s="190"/>
    </row>
    <row r="637" spans="2:15" s="173" customFormat="1" ht="15.75" customHeight="1" outlineLevel="2" x14ac:dyDescent="0.3">
      <c r="B637" s="207" t="s">
        <v>1562</v>
      </c>
      <c r="C637" s="20" t="s">
        <v>719</v>
      </c>
      <c r="D637" s="213" t="s">
        <v>11</v>
      </c>
      <c r="E637" s="193">
        <v>58</v>
      </c>
      <c r="F637" s="193">
        <f t="shared" ref="F637:F645" si="168">G637+H637+I637*90</f>
        <v>413.68</v>
      </c>
      <c r="G637" s="237">
        <v>150</v>
      </c>
      <c r="H637" s="237">
        <v>263.68</v>
      </c>
      <c r="I637" s="237">
        <v>0</v>
      </c>
      <c r="J637" s="194">
        <f t="shared" ref="J637:J645" si="169">E637*F637</f>
        <v>23993.439999999999</v>
      </c>
      <c r="K637" s="212"/>
      <c r="L637" s="203">
        <v>23993.24</v>
      </c>
      <c r="M637" s="203">
        <v>0.2</v>
      </c>
      <c r="N637" s="191"/>
      <c r="O637" s="190"/>
    </row>
    <row r="638" spans="2:15" s="173" customFormat="1" ht="15.75" customHeight="1" outlineLevel="2" x14ac:dyDescent="0.3">
      <c r="B638" s="207" t="s">
        <v>1563</v>
      </c>
      <c r="C638" s="20" t="s">
        <v>720</v>
      </c>
      <c r="D638" s="213" t="s">
        <v>11</v>
      </c>
      <c r="E638" s="193">
        <v>58</v>
      </c>
      <c r="F638" s="193">
        <f t="shared" si="168"/>
        <v>438.42</v>
      </c>
      <c r="G638" s="237">
        <v>150</v>
      </c>
      <c r="H638" s="237">
        <v>288.42</v>
      </c>
      <c r="I638" s="237">
        <v>0</v>
      </c>
      <c r="J638" s="194">
        <f t="shared" si="169"/>
        <v>25428.36</v>
      </c>
      <c r="K638" s="212"/>
      <c r="L638" s="203">
        <v>25428.36</v>
      </c>
      <c r="M638" s="203">
        <v>0</v>
      </c>
      <c r="N638" s="191"/>
      <c r="O638" s="190"/>
    </row>
    <row r="639" spans="2:15" s="173" customFormat="1" ht="15.75" customHeight="1" outlineLevel="2" x14ac:dyDescent="0.3">
      <c r="B639" s="207" t="s">
        <v>1564</v>
      </c>
      <c r="C639" s="20" t="s">
        <v>721</v>
      </c>
      <c r="D639" s="213" t="s">
        <v>11</v>
      </c>
      <c r="E639" s="193">
        <v>58</v>
      </c>
      <c r="F639" s="193">
        <f t="shared" si="168"/>
        <v>126</v>
      </c>
      <c r="G639" s="237">
        <v>60</v>
      </c>
      <c r="H639" s="237">
        <v>66</v>
      </c>
      <c r="I639" s="237">
        <v>0</v>
      </c>
      <c r="J639" s="194">
        <f t="shared" si="169"/>
        <v>7308</v>
      </c>
      <c r="K639" s="212"/>
      <c r="L639" s="203">
        <v>7308</v>
      </c>
      <c r="M639" s="203">
        <v>0</v>
      </c>
      <c r="N639" s="191"/>
      <c r="O639" s="190"/>
    </row>
    <row r="640" spans="2:15" s="173" customFormat="1" ht="15.75" customHeight="1" outlineLevel="2" x14ac:dyDescent="0.3">
      <c r="B640" s="207" t="s">
        <v>1565</v>
      </c>
      <c r="C640" s="20" t="s">
        <v>722</v>
      </c>
      <c r="D640" s="213" t="s">
        <v>11</v>
      </c>
      <c r="E640" s="193">
        <v>58</v>
      </c>
      <c r="F640" s="193">
        <f t="shared" si="168"/>
        <v>944.4</v>
      </c>
      <c r="G640" s="237">
        <v>390</v>
      </c>
      <c r="H640" s="237">
        <v>554.4</v>
      </c>
      <c r="I640" s="237">
        <v>0</v>
      </c>
      <c r="J640" s="194">
        <f t="shared" si="169"/>
        <v>54775.199999999997</v>
      </c>
      <c r="K640" s="212"/>
      <c r="L640" s="203">
        <v>54775.199999999997</v>
      </c>
      <c r="M640" s="203">
        <v>0</v>
      </c>
      <c r="N640" s="191"/>
      <c r="O640" s="190"/>
    </row>
    <row r="641" spans="2:15" s="173" customFormat="1" ht="15.75" customHeight="1" outlineLevel="2" x14ac:dyDescent="0.3">
      <c r="B641" s="207" t="s">
        <v>1566</v>
      </c>
      <c r="C641" s="20" t="s">
        <v>723</v>
      </c>
      <c r="D641" s="213" t="s">
        <v>8</v>
      </c>
      <c r="E641" s="193">
        <v>5.8</v>
      </c>
      <c r="F641" s="193">
        <f t="shared" si="168"/>
        <v>9336</v>
      </c>
      <c r="G641" s="237">
        <v>2280</v>
      </c>
      <c r="H641" s="237">
        <v>7056</v>
      </c>
      <c r="I641" s="237">
        <v>0</v>
      </c>
      <c r="J641" s="194">
        <f t="shared" si="169"/>
        <v>54148.800000000003</v>
      </c>
      <c r="K641" s="212"/>
      <c r="L641" s="203">
        <v>54148.800000000003</v>
      </c>
      <c r="M641" s="203">
        <v>0</v>
      </c>
      <c r="N641" s="191"/>
      <c r="O641" s="190"/>
    </row>
    <row r="642" spans="2:15" s="173" customFormat="1" ht="15.75" customHeight="1" outlineLevel="2" x14ac:dyDescent="0.3">
      <c r="B642" s="207" t="s">
        <v>1567</v>
      </c>
      <c r="C642" s="20" t="s">
        <v>724</v>
      </c>
      <c r="D642" s="213" t="s">
        <v>11</v>
      </c>
      <c r="E642" s="193">
        <v>58</v>
      </c>
      <c r="F642" s="193">
        <f t="shared" si="168"/>
        <v>252</v>
      </c>
      <c r="G642" s="237">
        <v>120</v>
      </c>
      <c r="H642" s="237">
        <v>132</v>
      </c>
      <c r="I642" s="237">
        <v>0</v>
      </c>
      <c r="J642" s="194">
        <f t="shared" si="169"/>
        <v>14616</v>
      </c>
      <c r="K642" s="212"/>
      <c r="L642" s="203">
        <v>14616</v>
      </c>
      <c r="M642" s="203">
        <v>0</v>
      </c>
      <c r="N642" s="191"/>
      <c r="O642" s="190"/>
    </row>
    <row r="643" spans="2:15" s="173" customFormat="1" ht="15.75" customHeight="1" outlineLevel="2" x14ac:dyDescent="0.3">
      <c r="B643" s="207" t="s">
        <v>1568</v>
      </c>
      <c r="C643" s="20" t="s">
        <v>725</v>
      </c>
      <c r="D643" s="213" t="s">
        <v>11</v>
      </c>
      <c r="E643" s="193">
        <v>58</v>
      </c>
      <c r="F643" s="193">
        <f t="shared" si="168"/>
        <v>840</v>
      </c>
      <c r="G643" s="237">
        <v>120</v>
      </c>
      <c r="H643" s="237">
        <v>720</v>
      </c>
      <c r="I643" s="237">
        <v>0</v>
      </c>
      <c r="J643" s="194">
        <f t="shared" si="169"/>
        <v>48720</v>
      </c>
      <c r="K643" s="212"/>
      <c r="L643" s="203">
        <v>48720</v>
      </c>
      <c r="M643" s="203">
        <v>0</v>
      </c>
      <c r="N643" s="191"/>
      <c r="O643" s="190"/>
    </row>
    <row r="644" spans="2:15" s="173" customFormat="1" ht="15.75" customHeight="1" outlineLevel="2" x14ac:dyDescent="0.3">
      <c r="B644" s="207" t="s">
        <v>1569</v>
      </c>
      <c r="C644" s="20" t="s">
        <v>726</v>
      </c>
      <c r="D644" s="213" t="s">
        <v>155</v>
      </c>
      <c r="E644" s="193">
        <v>52.99</v>
      </c>
      <c r="F644" s="193">
        <f t="shared" si="168"/>
        <v>360</v>
      </c>
      <c r="G644" s="237">
        <v>180</v>
      </c>
      <c r="H644" s="237">
        <v>180</v>
      </c>
      <c r="I644" s="237">
        <v>0</v>
      </c>
      <c r="J644" s="194">
        <f t="shared" si="169"/>
        <v>19076.400000000001</v>
      </c>
      <c r="K644" s="212"/>
      <c r="L644" s="203">
        <v>19076.400000000001</v>
      </c>
      <c r="M644" s="203">
        <v>0</v>
      </c>
      <c r="N644" s="191"/>
      <c r="O644" s="190"/>
    </row>
    <row r="645" spans="2:15" s="173" customFormat="1" ht="15.75" customHeight="1" outlineLevel="2" x14ac:dyDescent="0.3">
      <c r="B645" s="207" t="s">
        <v>1570</v>
      </c>
      <c r="C645" s="20" t="s">
        <v>727</v>
      </c>
      <c r="D645" s="213" t="s">
        <v>155</v>
      </c>
      <c r="E645" s="193">
        <v>52.99</v>
      </c>
      <c r="F645" s="193">
        <f t="shared" si="168"/>
        <v>480</v>
      </c>
      <c r="G645" s="237">
        <v>180</v>
      </c>
      <c r="H645" s="237">
        <v>300</v>
      </c>
      <c r="I645" s="237">
        <v>0</v>
      </c>
      <c r="J645" s="194">
        <f t="shared" si="169"/>
        <v>25435.200000000001</v>
      </c>
      <c r="K645" s="212"/>
      <c r="L645" s="203">
        <v>25435.200000000001</v>
      </c>
      <c r="M645" s="203">
        <v>0</v>
      </c>
      <c r="N645" s="191"/>
      <c r="O645" s="190"/>
    </row>
    <row r="646" spans="2:15" s="173" customFormat="1" ht="15.75" customHeight="1" outlineLevel="2" x14ac:dyDescent="0.3">
      <c r="B646" s="176" t="s">
        <v>1429</v>
      </c>
      <c r="C646" s="132" t="s">
        <v>728</v>
      </c>
      <c r="D646" s="213"/>
      <c r="E646" s="193"/>
      <c r="F646" s="193"/>
      <c r="G646" s="237"/>
      <c r="H646" s="237"/>
      <c r="I646" s="237"/>
      <c r="J646" s="194"/>
      <c r="K646" s="212"/>
      <c r="L646" s="203">
        <v>0</v>
      </c>
      <c r="M646" s="203">
        <v>0</v>
      </c>
      <c r="N646" s="191"/>
      <c r="O646" s="190"/>
    </row>
    <row r="647" spans="2:15" s="173" customFormat="1" ht="15.75" customHeight="1" outlineLevel="2" x14ac:dyDescent="0.3">
      <c r="B647" s="207" t="s">
        <v>1571</v>
      </c>
      <c r="C647" s="20" t="s">
        <v>729</v>
      </c>
      <c r="D647" s="213" t="s">
        <v>8</v>
      </c>
      <c r="E647" s="193">
        <v>9.5399999999999991</v>
      </c>
      <c r="F647" s="193">
        <f t="shared" ref="F647:F649" si="170">G647+H647+I647*90</f>
        <v>9336</v>
      </c>
      <c r="G647" s="237">
        <v>2280</v>
      </c>
      <c r="H647" s="237">
        <v>7056</v>
      </c>
      <c r="I647" s="237">
        <v>0</v>
      </c>
      <c r="J647" s="194">
        <f t="shared" ref="J647:J649" si="171">E647*F647</f>
        <v>89065.44</v>
      </c>
      <c r="K647" s="212"/>
      <c r="L647" s="203">
        <v>89065.44</v>
      </c>
      <c r="M647" s="203">
        <v>0</v>
      </c>
      <c r="N647" s="191"/>
      <c r="O647" s="190"/>
    </row>
    <row r="648" spans="2:15" s="173" customFormat="1" ht="15.75" customHeight="1" outlineLevel="2" x14ac:dyDescent="0.3">
      <c r="B648" s="207" t="s">
        <v>1572</v>
      </c>
      <c r="C648" s="20" t="s">
        <v>730</v>
      </c>
      <c r="D648" s="213" t="s">
        <v>11</v>
      </c>
      <c r="E648" s="193">
        <v>63.59</v>
      </c>
      <c r="F648" s="193">
        <f t="shared" si="170"/>
        <v>2052</v>
      </c>
      <c r="G648" s="237">
        <v>600</v>
      </c>
      <c r="H648" s="237">
        <v>1452</v>
      </c>
      <c r="I648" s="237">
        <v>0</v>
      </c>
      <c r="J648" s="194">
        <f t="shared" si="171"/>
        <v>130486.68</v>
      </c>
      <c r="K648" s="212"/>
      <c r="L648" s="203">
        <v>130486.68</v>
      </c>
      <c r="M648" s="203">
        <v>0</v>
      </c>
      <c r="N648" s="191"/>
      <c r="O648" s="190"/>
    </row>
    <row r="649" spans="2:15" s="173" customFormat="1" ht="15.75" customHeight="1" outlineLevel="2" x14ac:dyDescent="0.3">
      <c r="B649" s="207" t="s">
        <v>1573</v>
      </c>
      <c r="C649" s="20" t="s">
        <v>731</v>
      </c>
      <c r="D649" s="213" t="s">
        <v>11</v>
      </c>
      <c r="E649" s="193">
        <v>63.59</v>
      </c>
      <c r="F649" s="193">
        <f t="shared" si="170"/>
        <v>702</v>
      </c>
      <c r="G649" s="237">
        <v>240</v>
      </c>
      <c r="H649" s="237">
        <v>462</v>
      </c>
      <c r="I649" s="237">
        <v>0</v>
      </c>
      <c r="J649" s="194">
        <f t="shared" si="171"/>
        <v>44640.18</v>
      </c>
      <c r="K649" s="212"/>
      <c r="L649" s="203">
        <v>44640.18</v>
      </c>
      <c r="M649" s="203">
        <v>0</v>
      </c>
      <c r="N649" s="191"/>
      <c r="O649" s="190"/>
    </row>
    <row r="650" spans="2:15" s="173" customFormat="1" ht="15.75" customHeight="1" outlineLevel="2" x14ac:dyDescent="0.3">
      <c r="B650" s="176" t="s">
        <v>1574</v>
      </c>
      <c r="C650" s="132" t="s">
        <v>710</v>
      </c>
      <c r="D650" s="213"/>
      <c r="E650" s="193"/>
      <c r="F650" s="193"/>
      <c r="G650" s="237"/>
      <c r="H650" s="237"/>
      <c r="I650" s="237"/>
      <c r="J650" s="194"/>
      <c r="K650" s="212"/>
      <c r="L650" s="203">
        <v>0</v>
      </c>
      <c r="M650" s="203">
        <v>0</v>
      </c>
      <c r="N650" s="191"/>
      <c r="O650" s="190"/>
    </row>
    <row r="651" spans="2:15" s="173" customFormat="1" ht="31.5" customHeight="1" outlineLevel="2" x14ac:dyDescent="0.3">
      <c r="B651" s="207" t="s">
        <v>1575</v>
      </c>
      <c r="C651" s="20" t="s">
        <v>733</v>
      </c>
      <c r="D651" s="213" t="s">
        <v>11</v>
      </c>
      <c r="E651" s="193">
        <v>42.9</v>
      </c>
      <c r="F651" s="106">
        <f t="shared" ref="F651:F657" si="172">G651+H651+I651*90</f>
        <v>413.68</v>
      </c>
      <c r="G651" s="237">
        <v>150</v>
      </c>
      <c r="H651" s="237">
        <v>263.68</v>
      </c>
      <c r="I651" s="237">
        <v>0</v>
      </c>
      <c r="J651" s="114">
        <f t="shared" ref="J651:J657" si="173">E651*F651</f>
        <v>17746.87</v>
      </c>
      <c r="K651" s="212"/>
      <c r="L651" s="203">
        <v>17746.73</v>
      </c>
      <c r="M651" s="203">
        <v>0.14000000000000001</v>
      </c>
      <c r="N651" s="191"/>
      <c r="O651" s="190"/>
    </row>
    <row r="652" spans="2:15" s="173" customFormat="1" ht="15.75" customHeight="1" outlineLevel="2" x14ac:dyDescent="0.3">
      <c r="B652" s="207" t="s">
        <v>1576</v>
      </c>
      <c r="C652" s="20" t="s">
        <v>734</v>
      </c>
      <c r="D652" s="213" t="s">
        <v>11</v>
      </c>
      <c r="E652" s="193">
        <v>42.9</v>
      </c>
      <c r="F652" s="106">
        <f t="shared" si="172"/>
        <v>438.42</v>
      </c>
      <c r="G652" s="237">
        <v>150</v>
      </c>
      <c r="H652" s="237">
        <v>288.42</v>
      </c>
      <c r="I652" s="237">
        <v>0</v>
      </c>
      <c r="J652" s="114">
        <f t="shared" si="173"/>
        <v>18808.22</v>
      </c>
      <c r="K652" s="212"/>
      <c r="L652" s="203">
        <v>18808.22</v>
      </c>
      <c r="M652" s="203">
        <v>0</v>
      </c>
      <c r="N652" s="191"/>
      <c r="O652" s="190"/>
    </row>
    <row r="653" spans="2:15" s="173" customFormat="1" ht="15.75" customHeight="1" outlineLevel="2" x14ac:dyDescent="0.3">
      <c r="B653" s="207" t="s">
        <v>1577</v>
      </c>
      <c r="C653" s="20" t="s">
        <v>735</v>
      </c>
      <c r="D653" s="213" t="s">
        <v>11</v>
      </c>
      <c r="E653" s="193">
        <v>42.9</v>
      </c>
      <c r="F653" s="106">
        <f t="shared" si="172"/>
        <v>126</v>
      </c>
      <c r="G653" s="237">
        <v>60</v>
      </c>
      <c r="H653" s="237">
        <v>66</v>
      </c>
      <c r="I653" s="237">
        <v>0</v>
      </c>
      <c r="J653" s="114">
        <f t="shared" si="173"/>
        <v>5405.4</v>
      </c>
      <c r="K653" s="212"/>
      <c r="L653" s="203">
        <v>5405.4</v>
      </c>
      <c r="M653" s="203">
        <v>0</v>
      </c>
      <c r="N653" s="191"/>
      <c r="O653" s="190"/>
    </row>
    <row r="654" spans="2:15" s="173" customFormat="1" ht="15.75" customHeight="1" outlineLevel="2" x14ac:dyDescent="0.3">
      <c r="B654" s="207" t="s">
        <v>1578</v>
      </c>
      <c r="C654" s="20" t="s">
        <v>714</v>
      </c>
      <c r="D654" s="213" t="s">
        <v>11</v>
      </c>
      <c r="E654" s="193">
        <v>142.99</v>
      </c>
      <c r="F654" s="106">
        <f t="shared" si="172"/>
        <v>12960</v>
      </c>
      <c r="G654" s="237">
        <v>2400</v>
      </c>
      <c r="H654" s="237">
        <v>10560</v>
      </c>
      <c r="I654" s="237">
        <v>0</v>
      </c>
      <c r="J654" s="114">
        <f t="shared" si="173"/>
        <v>1853150.4</v>
      </c>
      <c r="K654" s="212"/>
      <c r="L654" s="203">
        <v>1853150.4</v>
      </c>
      <c r="M654" s="203">
        <v>0</v>
      </c>
      <c r="N654" s="191"/>
      <c r="O654" s="190"/>
    </row>
    <row r="655" spans="2:15" s="173" customFormat="1" ht="15.75" customHeight="1" outlineLevel="2" x14ac:dyDescent="0.3">
      <c r="B655" s="207" t="s">
        <v>1579</v>
      </c>
      <c r="C655" s="20" t="s">
        <v>736</v>
      </c>
      <c r="D655" s="213" t="s">
        <v>8</v>
      </c>
      <c r="E655" s="193">
        <v>14.3</v>
      </c>
      <c r="F655" s="106">
        <f t="shared" si="172"/>
        <v>9336</v>
      </c>
      <c r="G655" s="237">
        <v>2280</v>
      </c>
      <c r="H655" s="237">
        <v>7056</v>
      </c>
      <c r="I655" s="237">
        <v>0</v>
      </c>
      <c r="J655" s="114">
        <f t="shared" si="173"/>
        <v>133504.79999999999</v>
      </c>
      <c r="K655" s="212"/>
      <c r="L655" s="203">
        <v>133504.79999999999</v>
      </c>
      <c r="M655" s="203">
        <v>0</v>
      </c>
      <c r="N655" s="191"/>
      <c r="O655" s="190"/>
    </row>
    <row r="656" spans="2:15" s="173" customFormat="1" ht="15.75" customHeight="1" outlineLevel="2" x14ac:dyDescent="0.3">
      <c r="B656" s="207" t="s">
        <v>1580</v>
      </c>
      <c r="C656" s="20" t="s">
        <v>716</v>
      </c>
      <c r="D656" s="213" t="s">
        <v>155</v>
      </c>
      <c r="E656" s="193">
        <v>142.99</v>
      </c>
      <c r="F656" s="106">
        <f t="shared" si="172"/>
        <v>5340</v>
      </c>
      <c r="G656" s="237">
        <v>720</v>
      </c>
      <c r="H656" s="237">
        <v>4620</v>
      </c>
      <c r="I656" s="237">
        <v>0</v>
      </c>
      <c r="J656" s="114">
        <f t="shared" si="173"/>
        <v>763566.6</v>
      </c>
      <c r="K656" s="212"/>
      <c r="L656" s="203">
        <v>763566.6</v>
      </c>
      <c r="M656" s="203">
        <v>0</v>
      </c>
      <c r="N656" s="191"/>
      <c r="O656" s="190"/>
    </row>
    <row r="657" spans="2:15" ht="15.75" customHeight="1" outlineLevel="2" x14ac:dyDescent="0.3">
      <c r="B657" s="176" t="s">
        <v>1581</v>
      </c>
      <c r="C657" s="174" t="s">
        <v>738</v>
      </c>
      <c r="D657" s="213" t="s">
        <v>31</v>
      </c>
      <c r="E657" s="193">
        <v>7</v>
      </c>
      <c r="F657" s="106">
        <f t="shared" si="172"/>
        <v>1288.8</v>
      </c>
      <c r="G657" s="237">
        <v>300</v>
      </c>
      <c r="H657" s="237">
        <v>988.8</v>
      </c>
      <c r="I657" s="237">
        <v>0</v>
      </c>
      <c r="J657" s="114">
        <f t="shared" si="173"/>
        <v>9021.6</v>
      </c>
      <c r="K657" s="212"/>
      <c r="L657" s="203">
        <v>9021.6</v>
      </c>
      <c r="M657" s="203">
        <v>0</v>
      </c>
      <c r="N657" s="191"/>
      <c r="O657" s="190"/>
    </row>
    <row r="658" spans="2:15" ht="15.75" customHeight="1" outlineLevel="1" x14ac:dyDescent="0.3">
      <c r="B658" s="172" t="s">
        <v>25</v>
      </c>
      <c r="C658" s="171" t="s">
        <v>36</v>
      </c>
      <c r="D658" s="168"/>
      <c r="E658" s="169"/>
      <c r="F658" s="169"/>
      <c r="G658" s="169"/>
      <c r="H658" s="169"/>
      <c r="I658" s="169"/>
      <c r="J658" s="112">
        <f>SUBTOTAL(9,J659:J662)</f>
        <v>14752369.199999999</v>
      </c>
      <c r="K658" s="16"/>
      <c r="L658" s="203">
        <v>0</v>
      </c>
      <c r="M658" s="203"/>
      <c r="N658" s="191"/>
      <c r="O658" s="190"/>
    </row>
    <row r="659" spans="2:15" ht="94.5" customHeight="1" outlineLevel="2" x14ac:dyDescent="0.3">
      <c r="B659" s="176" t="s">
        <v>1582</v>
      </c>
      <c r="C659" s="174" t="s">
        <v>134</v>
      </c>
      <c r="D659" s="213" t="s">
        <v>55</v>
      </c>
      <c r="E659" s="193">
        <v>89</v>
      </c>
      <c r="F659" s="106">
        <f t="shared" ref="F659:F662" si="174">G659+H659+I659*90</f>
        <v>65400</v>
      </c>
      <c r="G659" s="237">
        <v>1800</v>
      </c>
      <c r="H659" s="237">
        <v>63600</v>
      </c>
      <c r="I659" s="237">
        <v>0</v>
      </c>
      <c r="J659" s="114">
        <f t="shared" ref="J659:J662" si="175">E659*F659</f>
        <v>5820600</v>
      </c>
      <c r="K659" s="195" t="s">
        <v>250</v>
      </c>
      <c r="L659" s="203">
        <v>5820600</v>
      </c>
      <c r="M659" s="203">
        <v>0</v>
      </c>
      <c r="N659" s="191"/>
      <c r="O659" s="190"/>
    </row>
    <row r="660" spans="2:15" ht="94.5" customHeight="1" outlineLevel="2" x14ac:dyDescent="0.3">
      <c r="B660" s="176" t="s">
        <v>1583</v>
      </c>
      <c r="C660" s="174" t="s">
        <v>135</v>
      </c>
      <c r="D660" s="213" t="s">
        <v>55</v>
      </c>
      <c r="E660" s="193">
        <v>108</v>
      </c>
      <c r="F660" s="106">
        <f t="shared" si="174"/>
        <v>61284.9</v>
      </c>
      <c r="G660" s="237">
        <v>2843.77</v>
      </c>
      <c r="H660" s="237">
        <v>58441.13</v>
      </c>
      <c r="I660" s="237">
        <v>0</v>
      </c>
      <c r="J660" s="114">
        <f t="shared" si="175"/>
        <v>6618769.2000000002</v>
      </c>
      <c r="K660" s="195" t="s">
        <v>250</v>
      </c>
      <c r="L660" s="203">
        <v>6618769.8099999996</v>
      </c>
      <c r="M660" s="203">
        <v>-0.61</v>
      </c>
      <c r="N660" s="191"/>
      <c r="O660" s="190"/>
    </row>
    <row r="661" spans="2:15" ht="63.75" customHeight="1" outlineLevel="2" x14ac:dyDescent="0.3">
      <c r="B661" s="176" t="s">
        <v>1584</v>
      </c>
      <c r="C661" s="2" t="s">
        <v>254</v>
      </c>
      <c r="D661" s="22" t="s">
        <v>55</v>
      </c>
      <c r="E661" s="46">
        <v>1</v>
      </c>
      <c r="F661" s="106">
        <f t="shared" si="174"/>
        <v>20160</v>
      </c>
      <c r="G661" s="237">
        <v>840</v>
      </c>
      <c r="H661" s="237">
        <v>19320</v>
      </c>
      <c r="I661" s="237">
        <v>0</v>
      </c>
      <c r="J661" s="114">
        <f t="shared" si="175"/>
        <v>20160</v>
      </c>
      <c r="K661" s="195"/>
      <c r="L661" s="203">
        <v>20160</v>
      </c>
      <c r="M661" s="203">
        <v>0</v>
      </c>
      <c r="N661" s="191"/>
      <c r="O661" s="190"/>
    </row>
    <row r="662" spans="2:15" ht="63.75" customHeight="1" outlineLevel="2" x14ac:dyDescent="0.3">
      <c r="B662" s="176" t="s">
        <v>1585</v>
      </c>
      <c r="C662" s="174" t="s">
        <v>868</v>
      </c>
      <c r="D662" s="213" t="s">
        <v>55</v>
      </c>
      <c r="E662" s="193">
        <v>198</v>
      </c>
      <c r="F662" s="106">
        <f t="shared" si="174"/>
        <v>11580</v>
      </c>
      <c r="G662" s="237">
        <v>1080</v>
      </c>
      <c r="H662" s="237">
        <v>10500</v>
      </c>
      <c r="I662" s="237">
        <v>0</v>
      </c>
      <c r="J662" s="114">
        <f t="shared" si="175"/>
        <v>2292840</v>
      </c>
      <c r="K662" s="195"/>
      <c r="L662" s="203">
        <v>2292840</v>
      </c>
      <c r="M662" s="203">
        <v>0</v>
      </c>
      <c r="N662" s="191"/>
      <c r="O662" s="190"/>
    </row>
    <row r="663" spans="2:15" s="173" customFormat="1" ht="15.75" customHeight="1" outlineLevel="1" x14ac:dyDescent="0.3">
      <c r="B663" s="172" t="s">
        <v>114</v>
      </c>
      <c r="C663" s="171" t="s">
        <v>255</v>
      </c>
      <c r="D663" s="168"/>
      <c r="E663" s="169"/>
      <c r="F663" s="169"/>
      <c r="G663" s="169"/>
      <c r="H663" s="169"/>
      <c r="I663" s="169"/>
      <c r="J663" s="112">
        <f>SUBTOTAL(9,J664:J666)</f>
        <v>21881475</v>
      </c>
      <c r="K663" s="16"/>
      <c r="L663" s="203">
        <v>0</v>
      </c>
      <c r="M663" s="203"/>
      <c r="N663" s="191"/>
      <c r="O663" s="190"/>
    </row>
    <row r="664" spans="2:15" s="173" customFormat="1" ht="31.5" customHeight="1" outlineLevel="2" x14ac:dyDescent="0.3">
      <c r="B664" s="176" t="s">
        <v>1586</v>
      </c>
      <c r="C664" s="174" t="s">
        <v>256</v>
      </c>
      <c r="D664" s="213" t="s">
        <v>257</v>
      </c>
      <c r="E664" s="193">
        <v>100</v>
      </c>
      <c r="F664" s="106">
        <f t="shared" ref="F664:F666" si="176">G664+H664+I664*90</f>
        <v>189000</v>
      </c>
      <c r="G664" s="237">
        <v>20250</v>
      </c>
      <c r="H664" s="237">
        <v>168750</v>
      </c>
      <c r="I664" s="237">
        <v>0</v>
      </c>
      <c r="J664" s="114">
        <f t="shared" ref="J664:J666" si="177">E664*F664</f>
        <v>18900000</v>
      </c>
      <c r="K664" s="212"/>
      <c r="L664" s="203">
        <v>18900000</v>
      </c>
      <c r="M664" s="203">
        <v>0</v>
      </c>
      <c r="N664" s="191"/>
      <c r="O664" s="190"/>
    </row>
    <row r="665" spans="2:15" s="173" customFormat="1" ht="78.75" customHeight="1" outlineLevel="2" x14ac:dyDescent="0.3">
      <c r="B665" s="176" t="s">
        <v>1587</v>
      </c>
      <c r="C665" s="174" t="s">
        <v>750</v>
      </c>
      <c r="D665" s="213" t="s">
        <v>155</v>
      </c>
      <c r="E665" s="193">
        <v>147</v>
      </c>
      <c r="F665" s="106">
        <f t="shared" si="176"/>
        <v>7425</v>
      </c>
      <c r="G665" s="237">
        <v>2025</v>
      </c>
      <c r="H665" s="237">
        <v>5400</v>
      </c>
      <c r="I665" s="237">
        <v>0</v>
      </c>
      <c r="J665" s="114">
        <f t="shared" si="177"/>
        <v>1091475</v>
      </c>
      <c r="K665" s="212"/>
      <c r="L665" s="203">
        <v>1091475</v>
      </c>
      <c r="M665" s="203">
        <v>0</v>
      </c>
      <c r="N665" s="191"/>
      <c r="O665" s="190"/>
    </row>
    <row r="666" spans="2:15" s="173" customFormat="1" ht="31.5" customHeight="1" outlineLevel="2" x14ac:dyDescent="0.3">
      <c r="B666" s="176" t="s">
        <v>1588</v>
      </c>
      <c r="C666" s="174" t="s">
        <v>258</v>
      </c>
      <c r="D666" s="213" t="s">
        <v>257</v>
      </c>
      <c r="E666" s="193">
        <v>10</v>
      </c>
      <c r="F666" s="106">
        <f t="shared" si="176"/>
        <v>189000</v>
      </c>
      <c r="G666" s="237">
        <v>20250</v>
      </c>
      <c r="H666" s="237">
        <v>168750</v>
      </c>
      <c r="I666" s="237">
        <v>0</v>
      </c>
      <c r="J666" s="114">
        <f t="shared" si="177"/>
        <v>1890000</v>
      </c>
      <c r="K666" s="212"/>
      <c r="L666" s="203">
        <v>1890000</v>
      </c>
      <c r="M666" s="203">
        <v>0</v>
      </c>
      <c r="N666" s="191"/>
      <c r="O666" s="190"/>
    </row>
    <row r="667" spans="2:15" s="173" customFormat="1" ht="15.75" customHeight="1" outlineLevel="1" x14ac:dyDescent="0.3">
      <c r="B667" s="172" t="s">
        <v>943</v>
      </c>
      <c r="C667" s="171" t="s">
        <v>39</v>
      </c>
      <c r="D667" s="168"/>
      <c r="E667" s="169"/>
      <c r="F667" s="169"/>
      <c r="G667" s="169"/>
      <c r="H667" s="169"/>
      <c r="I667" s="169"/>
      <c r="J667" s="112">
        <f>SUBTOTAL(9,J668:J677)</f>
        <v>5338631.9400000004</v>
      </c>
      <c r="K667" s="16"/>
      <c r="L667" s="203">
        <v>0</v>
      </c>
      <c r="M667" s="203"/>
      <c r="N667" s="191"/>
      <c r="O667" s="190"/>
    </row>
    <row r="668" spans="2:15" s="173" customFormat="1" ht="15.75" customHeight="1" outlineLevel="2" x14ac:dyDescent="0.3">
      <c r="B668" s="176" t="s">
        <v>1589</v>
      </c>
      <c r="C668" s="174" t="s">
        <v>259</v>
      </c>
      <c r="D668" s="213" t="s">
        <v>54</v>
      </c>
      <c r="E668" s="193">
        <v>1</v>
      </c>
      <c r="F668" s="106">
        <f t="shared" ref="F668:F677" si="178">G668+H668+I668*90</f>
        <v>42000</v>
      </c>
      <c r="G668" s="237">
        <v>36000</v>
      </c>
      <c r="H668" s="237">
        <v>6000</v>
      </c>
      <c r="I668" s="237">
        <v>0</v>
      </c>
      <c r="J668" s="114">
        <f t="shared" ref="J668:J677" si="179">E668*F668</f>
        <v>42000</v>
      </c>
      <c r="K668" s="212"/>
      <c r="L668" s="203">
        <v>42000</v>
      </c>
      <c r="M668" s="203">
        <v>0</v>
      </c>
      <c r="N668" s="191"/>
      <c r="O668" s="190"/>
    </row>
    <row r="669" spans="2:15" s="173" customFormat="1" ht="47.25" customHeight="1" outlineLevel="2" x14ac:dyDescent="0.3">
      <c r="B669" s="176" t="s">
        <v>1590</v>
      </c>
      <c r="C669" s="174" t="s">
        <v>260</v>
      </c>
      <c r="D669" s="213" t="s">
        <v>54</v>
      </c>
      <c r="E669" s="193">
        <v>19</v>
      </c>
      <c r="F669" s="106">
        <f t="shared" si="178"/>
        <v>11400</v>
      </c>
      <c r="G669" s="237">
        <v>8400</v>
      </c>
      <c r="H669" s="237">
        <v>3000</v>
      </c>
      <c r="I669" s="237">
        <v>0</v>
      </c>
      <c r="J669" s="114">
        <f t="shared" si="179"/>
        <v>216600</v>
      </c>
      <c r="K669" s="212"/>
      <c r="L669" s="203">
        <v>216600</v>
      </c>
      <c r="M669" s="203">
        <v>0</v>
      </c>
      <c r="N669" s="191"/>
      <c r="O669" s="190"/>
    </row>
    <row r="670" spans="2:15" s="173" customFormat="1" ht="47.25" customHeight="1" outlineLevel="2" x14ac:dyDescent="0.3">
      <c r="B670" s="176" t="s">
        <v>1591</v>
      </c>
      <c r="C670" s="174" t="s">
        <v>261</v>
      </c>
      <c r="D670" s="213" t="s">
        <v>54</v>
      </c>
      <c r="E670" s="193">
        <v>19</v>
      </c>
      <c r="F670" s="106">
        <f t="shared" si="178"/>
        <v>13800</v>
      </c>
      <c r="G670" s="237">
        <v>10800</v>
      </c>
      <c r="H670" s="237">
        <v>3000</v>
      </c>
      <c r="I670" s="237">
        <v>0</v>
      </c>
      <c r="J670" s="114">
        <f t="shared" si="179"/>
        <v>262200</v>
      </c>
      <c r="K670" s="212"/>
      <c r="L670" s="203">
        <v>262200</v>
      </c>
      <c r="M670" s="203">
        <v>0</v>
      </c>
      <c r="N670" s="191"/>
      <c r="O670" s="190"/>
    </row>
    <row r="671" spans="2:15" s="173" customFormat="1" ht="31.5" customHeight="1" outlineLevel="2" x14ac:dyDescent="0.3">
      <c r="B671" s="176" t="s">
        <v>1592</v>
      </c>
      <c r="C671" s="174" t="s">
        <v>262</v>
      </c>
      <c r="D671" s="213" t="s">
        <v>54</v>
      </c>
      <c r="E671" s="193">
        <v>19</v>
      </c>
      <c r="F671" s="106">
        <f t="shared" si="178"/>
        <v>1140</v>
      </c>
      <c r="G671" s="237">
        <v>360</v>
      </c>
      <c r="H671" s="237">
        <v>780</v>
      </c>
      <c r="I671" s="237">
        <v>0</v>
      </c>
      <c r="J671" s="114">
        <f t="shared" si="179"/>
        <v>21660</v>
      </c>
      <c r="K671" s="212"/>
      <c r="L671" s="203">
        <v>21660</v>
      </c>
      <c r="M671" s="203">
        <v>0</v>
      </c>
      <c r="N671" s="191"/>
      <c r="O671" s="190"/>
    </row>
    <row r="672" spans="2:15" s="173" customFormat="1" ht="47.25" customHeight="1" outlineLevel="2" x14ac:dyDescent="0.3">
      <c r="B672" s="176" t="s">
        <v>1593</v>
      </c>
      <c r="C672" s="174" t="s">
        <v>263</v>
      </c>
      <c r="D672" s="213" t="s">
        <v>54</v>
      </c>
      <c r="E672" s="193">
        <v>19</v>
      </c>
      <c r="F672" s="106">
        <f t="shared" si="178"/>
        <v>11400</v>
      </c>
      <c r="G672" s="237">
        <v>8400</v>
      </c>
      <c r="H672" s="237">
        <v>3000</v>
      </c>
      <c r="I672" s="237">
        <v>0</v>
      </c>
      <c r="J672" s="114">
        <f t="shared" si="179"/>
        <v>216600</v>
      </c>
      <c r="K672" s="212"/>
      <c r="L672" s="203">
        <v>216600</v>
      </c>
      <c r="M672" s="203">
        <v>0</v>
      </c>
      <c r="N672" s="191"/>
      <c r="O672" s="190"/>
    </row>
    <row r="673" spans="2:15" s="173" customFormat="1" ht="31.5" customHeight="1" outlineLevel="2" x14ac:dyDescent="0.3">
      <c r="B673" s="176" t="s">
        <v>1594</v>
      </c>
      <c r="C673" s="174" t="s">
        <v>264</v>
      </c>
      <c r="D673" s="213" t="s">
        <v>54</v>
      </c>
      <c r="E673" s="193">
        <v>89</v>
      </c>
      <c r="F673" s="106">
        <f t="shared" si="178"/>
        <v>2040</v>
      </c>
      <c r="G673" s="237">
        <v>1440</v>
      </c>
      <c r="H673" s="237">
        <v>600</v>
      </c>
      <c r="I673" s="237">
        <v>0</v>
      </c>
      <c r="J673" s="114">
        <f t="shared" si="179"/>
        <v>181560</v>
      </c>
      <c r="K673" s="212"/>
      <c r="L673" s="203">
        <v>181560</v>
      </c>
      <c r="M673" s="203">
        <v>0</v>
      </c>
      <c r="N673" s="191"/>
      <c r="O673" s="190"/>
    </row>
    <row r="674" spans="2:15" s="173" customFormat="1" ht="47.25" customHeight="1" outlineLevel="2" x14ac:dyDescent="0.3">
      <c r="B674" s="176" t="s">
        <v>1595</v>
      </c>
      <c r="C674" s="174" t="s">
        <v>265</v>
      </c>
      <c r="D674" s="213" t="s">
        <v>54</v>
      </c>
      <c r="E674" s="193">
        <v>1</v>
      </c>
      <c r="F674" s="106">
        <f t="shared" si="178"/>
        <v>1920000</v>
      </c>
      <c r="G674" s="237">
        <v>360000</v>
      </c>
      <c r="H674" s="237">
        <v>1560000</v>
      </c>
      <c r="I674" s="237">
        <v>0</v>
      </c>
      <c r="J674" s="114">
        <f t="shared" si="179"/>
        <v>1920000</v>
      </c>
      <c r="K674" s="212"/>
      <c r="L674" s="203">
        <v>1920000</v>
      </c>
      <c r="M674" s="203">
        <v>0</v>
      </c>
      <c r="N674" s="191"/>
      <c r="O674" s="190"/>
    </row>
    <row r="675" spans="2:15" s="173" customFormat="1" ht="126" customHeight="1" outlineLevel="2" x14ac:dyDescent="0.3">
      <c r="B675" s="176" t="s">
        <v>1596</v>
      </c>
      <c r="C675" s="174" t="s">
        <v>266</v>
      </c>
      <c r="D675" s="213" t="s">
        <v>54</v>
      </c>
      <c r="E675" s="193">
        <v>1</v>
      </c>
      <c r="F675" s="106">
        <f t="shared" si="178"/>
        <v>2225711.94</v>
      </c>
      <c r="G675" s="237">
        <v>403149.84</v>
      </c>
      <c r="H675" s="237">
        <v>0</v>
      </c>
      <c r="I675" s="237">
        <v>20250.689999999999</v>
      </c>
      <c r="J675" s="114">
        <f t="shared" si="179"/>
        <v>2225711.94</v>
      </c>
      <c r="K675" s="212"/>
      <c r="L675" s="203">
        <v>2225711.62</v>
      </c>
      <c r="M675" s="203">
        <v>0.32</v>
      </c>
      <c r="N675" s="191"/>
      <c r="O675" s="190"/>
    </row>
    <row r="676" spans="2:15" s="173" customFormat="1" ht="31.5" customHeight="1" outlineLevel="2" x14ac:dyDescent="0.3">
      <c r="B676" s="176" t="s">
        <v>1597</v>
      </c>
      <c r="C676" s="174" t="s">
        <v>267</v>
      </c>
      <c r="D676" s="213" t="s">
        <v>54</v>
      </c>
      <c r="E676" s="193">
        <v>89</v>
      </c>
      <c r="F676" s="106">
        <f t="shared" si="178"/>
        <v>2700</v>
      </c>
      <c r="G676" s="237">
        <v>300</v>
      </c>
      <c r="H676" s="237">
        <v>2400</v>
      </c>
      <c r="I676" s="237">
        <v>0</v>
      </c>
      <c r="J676" s="114">
        <f t="shared" si="179"/>
        <v>240300</v>
      </c>
      <c r="K676" s="212"/>
      <c r="L676" s="203">
        <v>240300</v>
      </c>
      <c r="M676" s="203">
        <v>0</v>
      </c>
      <c r="N676" s="191"/>
      <c r="O676" s="190"/>
    </row>
    <row r="677" spans="2:15" s="173" customFormat="1" ht="31.5" customHeight="1" outlineLevel="2" x14ac:dyDescent="0.3">
      <c r="B677" s="176" t="s">
        <v>1598</v>
      </c>
      <c r="C677" s="174" t="s">
        <v>269</v>
      </c>
      <c r="D677" s="213" t="s">
        <v>270</v>
      </c>
      <c r="E677" s="193">
        <v>1</v>
      </c>
      <c r="F677" s="106">
        <f t="shared" si="178"/>
        <v>12000</v>
      </c>
      <c r="G677" s="237">
        <v>3000</v>
      </c>
      <c r="H677" s="237">
        <v>9000</v>
      </c>
      <c r="I677" s="237">
        <v>0</v>
      </c>
      <c r="J677" s="114">
        <f t="shared" si="179"/>
        <v>12000</v>
      </c>
      <c r="K677" s="212"/>
      <c r="L677" s="203">
        <v>12000</v>
      </c>
      <c r="M677" s="203">
        <v>0</v>
      </c>
      <c r="N677" s="191"/>
      <c r="O677" s="190"/>
    </row>
    <row r="678" spans="2:15" ht="15.75" customHeight="1" outlineLevel="1" x14ac:dyDescent="0.3">
      <c r="B678" s="172" t="s">
        <v>944</v>
      </c>
      <c r="C678" s="171" t="s">
        <v>42</v>
      </c>
      <c r="D678" s="168"/>
      <c r="E678" s="169"/>
      <c r="F678" s="169"/>
      <c r="G678" s="169"/>
      <c r="H678" s="169"/>
      <c r="I678" s="169"/>
      <c r="J678" s="112">
        <f>SUBTOTAL(9,J679:J684)</f>
        <v>25808451.809999999</v>
      </c>
      <c r="K678" s="16"/>
      <c r="L678" s="203">
        <v>0</v>
      </c>
      <c r="M678" s="203"/>
      <c r="N678" s="191"/>
      <c r="O678" s="190"/>
    </row>
    <row r="679" spans="2:15" s="173" customFormat="1" ht="31.5" customHeight="1" outlineLevel="2" x14ac:dyDescent="0.3">
      <c r="B679" s="176" t="s">
        <v>1599</v>
      </c>
      <c r="C679" s="174" t="s">
        <v>701</v>
      </c>
      <c r="D679" s="213" t="s">
        <v>31</v>
      </c>
      <c r="E679" s="193">
        <v>1</v>
      </c>
      <c r="F679" s="106">
        <f t="shared" ref="F679:F684" si="180">G679+H679+I679*90</f>
        <v>9136014.8900000006</v>
      </c>
      <c r="G679" s="237">
        <v>1671890.99</v>
      </c>
      <c r="H679" s="237">
        <v>0</v>
      </c>
      <c r="I679" s="237">
        <v>82934.710000000006</v>
      </c>
      <c r="J679" s="114">
        <f t="shared" ref="J679:J684" si="181">E679*F679</f>
        <v>9136014.8900000006</v>
      </c>
      <c r="K679" s="212"/>
      <c r="L679" s="203">
        <v>9136014.5600000005</v>
      </c>
      <c r="M679" s="203">
        <v>0.33</v>
      </c>
      <c r="N679" s="191"/>
      <c r="O679" s="190"/>
    </row>
    <row r="680" spans="2:15" s="173" customFormat="1" ht="15.75" customHeight="1" outlineLevel="2" x14ac:dyDescent="0.3">
      <c r="B680" s="176" t="s">
        <v>1600</v>
      </c>
      <c r="C680" s="174" t="s">
        <v>102</v>
      </c>
      <c r="D680" s="213" t="s">
        <v>31</v>
      </c>
      <c r="E680" s="193">
        <v>1</v>
      </c>
      <c r="F680" s="106">
        <f t="shared" si="180"/>
        <v>0</v>
      </c>
      <c r="G680" s="237">
        <v>0</v>
      </c>
      <c r="H680" s="237">
        <v>0</v>
      </c>
      <c r="I680" s="237">
        <v>0</v>
      </c>
      <c r="J680" s="114">
        <f t="shared" si="181"/>
        <v>0</v>
      </c>
      <c r="K680" s="212"/>
      <c r="L680" s="203">
        <v>0</v>
      </c>
      <c r="M680" s="203">
        <v>0</v>
      </c>
      <c r="N680" s="191"/>
      <c r="O680" s="190"/>
    </row>
    <row r="681" spans="2:15" s="173" customFormat="1" ht="15.75" customHeight="1" outlineLevel="2" x14ac:dyDescent="0.3">
      <c r="B681" s="176" t="s">
        <v>1601</v>
      </c>
      <c r="C681" s="174" t="s">
        <v>101</v>
      </c>
      <c r="D681" s="213" t="s">
        <v>31</v>
      </c>
      <c r="E681" s="193">
        <v>1</v>
      </c>
      <c r="F681" s="106">
        <f t="shared" si="180"/>
        <v>0</v>
      </c>
      <c r="G681" s="237">
        <v>0</v>
      </c>
      <c r="H681" s="237">
        <v>0</v>
      </c>
      <c r="I681" s="237">
        <v>0</v>
      </c>
      <c r="J681" s="114">
        <f t="shared" si="181"/>
        <v>0</v>
      </c>
      <c r="K681" s="212"/>
      <c r="L681" s="203">
        <v>0</v>
      </c>
      <c r="M681" s="203">
        <v>0</v>
      </c>
      <c r="N681" s="191"/>
      <c r="O681" s="190"/>
    </row>
    <row r="682" spans="2:15" s="173" customFormat="1" ht="31.5" customHeight="1" outlineLevel="2" x14ac:dyDescent="0.3">
      <c r="B682" s="176" t="s">
        <v>1602</v>
      </c>
      <c r="C682" s="174" t="s">
        <v>705</v>
      </c>
      <c r="D682" s="213" t="s">
        <v>31</v>
      </c>
      <c r="E682" s="193">
        <v>2</v>
      </c>
      <c r="F682" s="106">
        <f t="shared" si="180"/>
        <v>8336218.46</v>
      </c>
      <c r="G682" s="237">
        <v>1524746.66</v>
      </c>
      <c r="H682" s="237">
        <v>0</v>
      </c>
      <c r="I682" s="237">
        <v>75683.02</v>
      </c>
      <c r="J682" s="114">
        <f t="shared" si="181"/>
        <v>16672436.92</v>
      </c>
      <c r="K682" s="212"/>
      <c r="L682" s="203">
        <v>16672436.83</v>
      </c>
      <c r="M682" s="203">
        <v>0.09</v>
      </c>
      <c r="N682" s="191"/>
      <c r="O682" s="190"/>
    </row>
    <row r="683" spans="2:15" s="173" customFormat="1" ht="15.75" customHeight="1" outlineLevel="2" x14ac:dyDescent="0.3">
      <c r="B683" s="176" t="s">
        <v>1603</v>
      </c>
      <c r="C683" s="174" t="s">
        <v>102</v>
      </c>
      <c r="D683" s="213" t="s">
        <v>31</v>
      </c>
      <c r="E683" s="193">
        <v>2</v>
      </c>
      <c r="F683" s="106">
        <f t="shared" si="180"/>
        <v>0</v>
      </c>
      <c r="G683" s="237">
        <v>0</v>
      </c>
      <c r="H683" s="237">
        <v>0</v>
      </c>
      <c r="I683" s="237">
        <v>0</v>
      </c>
      <c r="J683" s="114">
        <f t="shared" si="181"/>
        <v>0</v>
      </c>
      <c r="K683" s="212"/>
      <c r="L683" s="203">
        <v>0</v>
      </c>
      <c r="M683" s="203">
        <v>0</v>
      </c>
      <c r="N683" s="191"/>
      <c r="O683" s="190"/>
    </row>
    <row r="684" spans="2:15" s="173" customFormat="1" ht="15.75" customHeight="1" outlineLevel="2" x14ac:dyDescent="0.3">
      <c r="B684" s="176" t="s">
        <v>1604</v>
      </c>
      <c r="C684" s="174" t="s">
        <v>101</v>
      </c>
      <c r="D684" s="213" t="s">
        <v>31</v>
      </c>
      <c r="E684" s="193">
        <v>2</v>
      </c>
      <c r="F684" s="106">
        <f t="shared" si="180"/>
        <v>0</v>
      </c>
      <c r="G684" s="237">
        <v>0</v>
      </c>
      <c r="H684" s="237">
        <v>0</v>
      </c>
      <c r="I684" s="237">
        <v>0</v>
      </c>
      <c r="J684" s="114">
        <f t="shared" si="181"/>
        <v>0</v>
      </c>
      <c r="K684" s="212"/>
      <c r="L684" s="203">
        <v>0</v>
      </c>
      <c r="M684" s="203">
        <v>0</v>
      </c>
      <c r="N684" s="191"/>
      <c r="O684" s="190"/>
    </row>
    <row r="685" spans="2:15" ht="15.75" customHeight="1" outlineLevel="1" x14ac:dyDescent="0.3">
      <c r="B685" s="102" t="s">
        <v>945</v>
      </c>
      <c r="C685" s="97" t="s">
        <v>643</v>
      </c>
      <c r="D685" s="168" t="s">
        <v>11</v>
      </c>
      <c r="E685" s="169">
        <f>E690+E694+E702</f>
        <v>6145.6</v>
      </c>
      <c r="F685" s="169"/>
      <c r="G685" s="169"/>
      <c r="H685" s="169"/>
      <c r="I685" s="169"/>
      <c r="J685" s="112">
        <f>SUBTOTAL(9,J686:J709)</f>
        <v>157179478.05000001</v>
      </c>
      <c r="K685" s="16"/>
      <c r="L685" s="203">
        <v>0</v>
      </c>
      <c r="M685" s="203"/>
      <c r="N685" s="191"/>
      <c r="O685" s="190"/>
    </row>
    <row r="686" spans="2:15" s="173" customFormat="1" ht="21" customHeight="1" outlineLevel="2" x14ac:dyDescent="0.3">
      <c r="B686" s="176" t="s">
        <v>1605</v>
      </c>
      <c r="C686" s="96" t="s">
        <v>763</v>
      </c>
      <c r="D686" s="213" t="s">
        <v>11</v>
      </c>
      <c r="E686" s="193">
        <v>4783.57</v>
      </c>
      <c r="F686" s="193"/>
      <c r="G686" s="237"/>
      <c r="H686" s="237"/>
      <c r="I686" s="237"/>
      <c r="J686" s="194"/>
      <c r="K686" s="212"/>
      <c r="L686" s="203">
        <v>0</v>
      </c>
      <c r="M686" s="203">
        <v>0</v>
      </c>
      <c r="N686" s="191"/>
      <c r="O686" s="190"/>
    </row>
    <row r="687" spans="2:15" s="173" customFormat="1" ht="31.2" outlineLevel="2" x14ac:dyDescent="0.3">
      <c r="B687" s="207" t="s">
        <v>1606</v>
      </c>
      <c r="C687" s="174" t="s">
        <v>594</v>
      </c>
      <c r="D687" s="213" t="s">
        <v>11</v>
      </c>
      <c r="E687" s="193">
        <v>4783.57</v>
      </c>
      <c r="F687" s="193">
        <f t="shared" ref="F687:F690" si="182">G687+H687+I687*90</f>
        <v>2780.11</v>
      </c>
      <c r="G687" s="237">
        <v>990</v>
      </c>
      <c r="H687" s="237">
        <v>1790.11</v>
      </c>
      <c r="I687" s="237">
        <v>0</v>
      </c>
      <c r="J687" s="194">
        <f t="shared" ref="J687:J690" si="183">E687*F687</f>
        <v>13298850.789999999</v>
      </c>
      <c r="K687" s="212"/>
      <c r="L687" s="203">
        <v>13298836.439999999</v>
      </c>
      <c r="M687" s="203">
        <v>14.35</v>
      </c>
      <c r="N687" s="191"/>
      <c r="O687" s="190"/>
    </row>
    <row r="688" spans="2:15" s="173" customFormat="1" ht="63" customHeight="1" outlineLevel="2" x14ac:dyDescent="0.3">
      <c r="B688" s="207" t="s">
        <v>1607</v>
      </c>
      <c r="C688" s="174" t="s">
        <v>637</v>
      </c>
      <c r="D688" s="213" t="s">
        <v>11</v>
      </c>
      <c r="E688" s="193">
        <v>4783.57</v>
      </c>
      <c r="F688" s="193">
        <f t="shared" si="182"/>
        <v>2895.45</v>
      </c>
      <c r="G688" s="237">
        <v>1507.77</v>
      </c>
      <c r="H688" s="237">
        <v>1387.68</v>
      </c>
      <c r="I688" s="237">
        <v>0</v>
      </c>
      <c r="J688" s="194">
        <f t="shared" si="183"/>
        <v>13850587.76</v>
      </c>
      <c r="K688" s="212"/>
      <c r="L688" s="203">
        <v>13850573.359999999</v>
      </c>
      <c r="M688" s="203">
        <v>14.4</v>
      </c>
      <c r="N688" s="191"/>
      <c r="O688" s="190"/>
    </row>
    <row r="689" spans="2:15" s="173" customFormat="1" ht="46.8" outlineLevel="2" x14ac:dyDescent="0.3">
      <c r="B689" s="207" t="s">
        <v>1608</v>
      </c>
      <c r="C689" s="174" t="s">
        <v>596</v>
      </c>
      <c r="D689" s="213" t="s">
        <v>11</v>
      </c>
      <c r="E689" s="193">
        <v>4783.57</v>
      </c>
      <c r="F689" s="193">
        <f t="shared" si="182"/>
        <v>1589.38</v>
      </c>
      <c r="G689" s="237">
        <v>990</v>
      </c>
      <c r="H689" s="237">
        <v>599.38</v>
      </c>
      <c r="I689" s="237">
        <v>0</v>
      </c>
      <c r="J689" s="194">
        <f t="shared" si="183"/>
        <v>7602910.4900000002</v>
      </c>
      <c r="K689" s="212"/>
      <c r="L689" s="203">
        <v>7602905.7000000002</v>
      </c>
      <c r="M689" s="203">
        <v>4.79</v>
      </c>
      <c r="N689" s="191"/>
      <c r="O689" s="190"/>
    </row>
    <row r="690" spans="2:15" s="173" customFormat="1" ht="31.5" customHeight="1" outlineLevel="2" x14ac:dyDescent="0.3">
      <c r="B690" s="207" t="s">
        <v>1609</v>
      </c>
      <c r="C690" s="174" t="s">
        <v>840</v>
      </c>
      <c r="D690" s="213" t="s">
        <v>11</v>
      </c>
      <c r="E690" s="193">
        <v>4783.57</v>
      </c>
      <c r="F690" s="193">
        <f t="shared" si="182"/>
        <v>4561.74</v>
      </c>
      <c r="G690" s="237">
        <v>2158.2399999999998</v>
      </c>
      <c r="H690" s="237">
        <v>2403.5</v>
      </c>
      <c r="I690" s="237">
        <v>0</v>
      </c>
      <c r="J690" s="194">
        <f t="shared" si="183"/>
        <v>21821402.609999999</v>
      </c>
      <c r="K690" s="212"/>
      <c r="L690" s="203">
        <v>21821421.75</v>
      </c>
      <c r="M690" s="203">
        <v>-19.14</v>
      </c>
      <c r="N690" s="191"/>
      <c r="O690" s="190"/>
    </row>
    <row r="691" spans="2:15" s="173" customFormat="1" ht="21" customHeight="1" outlineLevel="2" x14ac:dyDescent="0.3">
      <c r="B691" s="176" t="s">
        <v>1610</v>
      </c>
      <c r="C691" s="96" t="s">
        <v>777</v>
      </c>
      <c r="D691" s="213" t="s">
        <v>11</v>
      </c>
      <c r="E691" s="193">
        <v>962.25</v>
      </c>
      <c r="F691" s="193"/>
      <c r="G691" s="237"/>
      <c r="H691" s="237"/>
      <c r="I691" s="237"/>
      <c r="J691" s="194"/>
      <c r="K691" s="212"/>
      <c r="L691" s="203">
        <v>0</v>
      </c>
      <c r="M691" s="203">
        <v>0</v>
      </c>
      <c r="N691" s="191"/>
      <c r="O691" s="190"/>
    </row>
    <row r="692" spans="2:15" s="173" customFormat="1" ht="31.2" outlineLevel="2" x14ac:dyDescent="0.3">
      <c r="B692" s="207" t="s">
        <v>1611</v>
      </c>
      <c r="C692" s="174" t="s">
        <v>597</v>
      </c>
      <c r="D692" s="213" t="s">
        <v>11</v>
      </c>
      <c r="E692" s="193">
        <v>962.25</v>
      </c>
      <c r="F692" s="193">
        <f t="shared" ref="F692:F694" si="184">G692+H692+I692*90</f>
        <v>2194.09</v>
      </c>
      <c r="G692" s="237">
        <v>1285.42</v>
      </c>
      <c r="H692" s="237">
        <v>908.67</v>
      </c>
      <c r="I692" s="237">
        <v>0</v>
      </c>
      <c r="J692" s="194">
        <f t="shared" ref="J692:J694" si="185">E692*F692</f>
        <v>2111263.1</v>
      </c>
      <c r="K692" s="212"/>
      <c r="L692" s="203">
        <v>2111265.36</v>
      </c>
      <c r="M692" s="203">
        <v>-2.2599999999999998</v>
      </c>
      <c r="N692" s="191"/>
      <c r="O692" s="190"/>
    </row>
    <row r="693" spans="2:15" s="173" customFormat="1" ht="46.8" outlineLevel="2" x14ac:dyDescent="0.3">
      <c r="B693" s="207" t="s">
        <v>1612</v>
      </c>
      <c r="C693" s="174" t="s">
        <v>598</v>
      </c>
      <c r="D693" s="213" t="s">
        <v>11</v>
      </c>
      <c r="E693" s="193">
        <v>962.25</v>
      </c>
      <c r="F693" s="193">
        <f t="shared" si="184"/>
        <v>1551.66</v>
      </c>
      <c r="G693" s="237">
        <v>1092.93</v>
      </c>
      <c r="H693" s="237">
        <v>458.73</v>
      </c>
      <c r="I693" s="237">
        <v>0</v>
      </c>
      <c r="J693" s="194">
        <f t="shared" si="185"/>
        <v>1493084.84</v>
      </c>
      <c r="K693" s="212"/>
      <c r="L693" s="203">
        <v>1493085.67</v>
      </c>
      <c r="M693" s="203">
        <v>-0.83</v>
      </c>
      <c r="N693" s="191"/>
      <c r="O693" s="190"/>
    </row>
    <row r="694" spans="2:15" s="173" customFormat="1" ht="31.5" customHeight="1" outlineLevel="2" x14ac:dyDescent="0.3">
      <c r="B694" s="207" t="s">
        <v>1613</v>
      </c>
      <c r="C694" s="174" t="s">
        <v>612</v>
      </c>
      <c r="D694" s="213" t="s">
        <v>11</v>
      </c>
      <c r="E694" s="193">
        <v>962.25</v>
      </c>
      <c r="F694" s="193">
        <f t="shared" si="184"/>
        <v>5954.88</v>
      </c>
      <c r="G694" s="237">
        <v>2802.29</v>
      </c>
      <c r="H694" s="237">
        <v>3152.59</v>
      </c>
      <c r="I694" s="237">
        <v>0</v>
      </c>
      <c r="J694" s="194">
        <f t="shared" si="185"/>
        <v>5730083.2800000003</v>
      </c>
      <c r="K694" s="212"/>
      <c r="L694" s="203">
        <v>5730083.2400000002</v>
      </c>
      <c r="M694" s="203">
        <v>0.04</v>
      </c>
      <c r="N694" s="191"/>
      <c r="O694" s="190"/>
    </row>
    <row r="695" spans="2:15" s="173" customFormat="1" ht="18" customHeight="1" outlineLevel="2" x14ac:dyDescent="0.3">
      <c r="B695" s="176" t="s">
        <v>1614</v>
      </c>
      <c r="C695" s="96" t="s">
        <v>778</v>
      </c>
      <c r="D695" s="213" t="s">
        <v>11</v>
      </c>
      <c r="E695" s="193">
        <v>3201.39</v>
      </c>
      <c r="F695" s="193"/>
      <c r="G695" s="237"/>
      <c r="H695" s="237"/>
      <c r="I695" s="237"/>
      <c r="J695" s="194"/>
      <c r="K695" s="212"/>
      <c r="L695" s="203">
        <v>0</v>
      </c>
      <c r="M695" s="203">
        <v>0</v>
      </c>
      <c r="N695" s="191"/>
      <c r="O695" s="190"/>
    </row>
    <row r="696" spans="2:15" s="173" customFormat="1" outlineLevel="2" x14ac:dyDescent="0.3">
      <c r="B696" s="207" t="s">
        <v>1615</v>
      </c>
      <c r="C696" s="174" t="s">
        <v>600</v>
      </c>
      <c r="D696" s="213" t="s">
        <v>11</v>
      </c>
      <c r="E696" s="193">
        <v>3201.39</v>
      </c>
      <c r="F696" s="193">
        <f t="shared" ref="F696:F699" si="186">G696+H696+I696*90</f>
        <v>2568.37</v>
      </c>
      <c r="G696" s="237">
        <v>1331.18</v>
      </c>
      <c r="H696" s="237">
        <v>1237.19</v>
      </c>
      <c r="I696" s="237">
        <v>0</v>
      </c>
      <c r="J696" s="194">
        <f t="shared" ref="J696:J699" si="187">E696*F696</f>
        <v>8222354.0300000003</v>
      </c>
      <c r="K696" s="212"/>
      <c r="L696" s="203">
        <v>8222341.4000000004</v>
      </c>
      <c r="M696" s="203">
        <v>12.63</v>
      </c>
      <c r="N696" s="191"/>
      <c r="O696" s="190"/>
    </row>
    <row r="697" spans="2:15" s="173" customFormat="1" ht="47.25" customHeight="1" outlineLevel="2" x14ac:dyDescent="0.3">
      <c r="B697" s="207" t="s">
        <v>1616</v>
      </c>
      <c r="C697" s="174" t="s">
        <v>601</v>
      </c>
      <c r="D697" s="213" t="s">
        <v>11</v>
      </c>
      <c r="E697" s="193">
        <v>3201.39</v>
      </c>
      <c r="F697" s="193">
        <f t="shared" si="186"/>
        <v>1761.03</v>
      </c>
      <c r="G697" s="237">
        <v>908.97</v>
      </c>
      <c r="H697" s="237">
        <v>852.06</v>
      </c>
      <c r="I697" s="237">
        <v>0</v>
      </c>
      <c r="J697" s="194">
        <f t="shared" si="187"/>
        <v>5637743.8300000001</v>
      </c>
      <c r="K697" s="212"/>
      <c r="L697" s="203">
        <v>5637752.6399999997</v>
      </c>
      <c r="M697" s="203">
        <v>-8.81</v>
      </c>
      <c r="N697" s="191"/>
      <c r="O697" s="190"/>
    </row>
    <row r="698" spans="2:15" s="173" customFormat="1" ht="46.8" outlineLevel="2" x14ac:dyDescent="0.3">
      <c r="B698" s="207" t="s">
        <v>1617</v>
      </c>
      <c r="C698" s="174" t="s">
        <v>602</v>
      </c>
      <c r="D698" s="213" t="s">
        <v>11</v>
      </c>
      <c r="E698" s="193">
        <v>3201.39</v>
      </c>
      <c r="F698" s="193">
        <f t="shared" si="186"/>
        <v>1383</v>
      </c>
      <c r="G698" s="237">
        <v>272.05</v>
      </c>
      <c r="H698" s="237">
        <v>1110.95</v>
      </c>
      <c r="I698" s="237">
        <v>0</v>
      </c>
      <c r="J698" s="194">
        <f t="shared" si="187"/>
        <v>4427522.37</v>
      </c>
      <c r="K698" s="212"/>
      <c r="L698" s="203">
        <v>4427509.59</v>
      </c>
      <c r="M698" s="203">
        <v>12.78</v>
      </c>
      <c r="N698" s="191"/>
      <c r="O698" s="190"/>
    </row>
    <row r="699" spans="2:15" s="173" customFormat="1" ht="31.5" customHeight="1" outlineLevel="2" x14ac:dyDescent="0.3">
      <c r="B699" s="207" t="s">
        <v>1618</v>
      </c>
      <c r="C699" s="174" t="s">
        <v>613</v>
      </c>
      <c r="D699" s="213" t="s">
        <v>11</v>
      </c>
      <c r="E699" s="193">
        <v>3201.39</v>
      </c>
      <c r="F699" s="193">
        <f t="shared" si="186"/>
        <v>4930.79</v>
      </c>
      <c r="G699" s="237">
        <v>1490.7</v>
      </c>
      <c r="H699" s="237">
        <v>3440.09</v>
      </c>
      <c r="I699" s="237">
        <v>0</v>
      </c>
      <c r="J699" s="194">
        <f t="shared" si="187"/>
        <v>15785381.800000001</v>
      </c>
      <c r="K699" s="212"/>
      <c r="L699" s="203">
        <v>15785410.58</v>
      </c>
      <c r="M699" s="203">
        <v>-28.78</v>
      </c>
      <c r="N699" s="191"/>
      <c r="O699" s="190"/>
    </row>
    <row r="700" spans="2:15" s="173" customFormat="1" ht="15.75" customHeight="1" outlineLevel="2" x14ac:dyDescent="0.3">
      <c r="B700" s="176" t="s">
        <v>1619</v>
      </c>
      <c r="C700" s="96" t="s">
        <v>779</v>
      </c>
      <c r="D700" s="213" t="s">
        <v>11</v>
      </c>
      <c r="E700" s="193">
        <v>399.78</v>
      </c>
      <c r="F700" s="193"/>
      <c r="G700" s="237"/>
      <c r="H700" s="237"/>
      <c r="I700" s="237"/>
      <c r="J700" s="194"/>
      <c r="K700" s="212"/>
      <c r="L700" s="203">
        <v>0</v>
      </c>
      <c r="M700" s="203">
        <v>0</v>
      </c>
      <c r="N700" s="191"/>
      <c r="O700" s="190"/>
    </row>
    <row r="701" spans="2:15" s="173" customFormat="1" ht="31.5" customHeight="1" outlineLevel="2" x14ac:dyDescent="0.3">
      <c r="B701" s="207" t="s">
        <v>1620</v>
      </c>
      <c r="C701" s="174" t="s">
        <v>604</v>
      </c>
      <c r="D701" s="213" t="s">
        <v>11</v>
      </c>
      <c r="E701" s="193">
        <v>399.78</v>
      </c>
      <c r="F701" s="193">
        <f t="shared" ref="F701:F702" si="188">G701+H701+I701*90</f>
        <v>2895.45</v>
      </c>
      <c r="G701" s="237">
        <v>1507.77</v>
      </c>
      <c r="H701" s="237">
        <v>1387.68</v>
      </c>
      <c r="I701" s="237">
        <v>0</v>
      </c>
      <c r="J701" s="194">
        <f t="shared" ref="J701:J702" si="189">E701*F701</f>
        <v>1157543</v>
      </c>
      <c r="K701" s="212"/>
      <c r="L701" s="203">
        <v>1157541.8</v>
      </c>
      <c r="M701" s="203">
        <v>1.2</v>
      </c>
      <c r="N701" s="191"/>
      <c r="O701" s="190"/>
    </row>
    <row r="702" spans="2:15" s="173" customFormat="1" ht="63" customHeight="1" outlineLevel="2" x14ac:dyDescent="0.3">
      <c r="B702" s="207" t="s">
        <v>1621</v>
      </c>
      <c r="C702" s="174" t="s">
        <v>798</v>
      </c>
      <c r="D702" s="29" t="s">
        <v>11</v>
      </c>
      <c r="E702" s="193">
        <v>399.78</v>
      </c>
      <c r="F702" s="193">
        <f t="shared" si="188"/>
        <v>1230.2</v>
      </c>
      <c r="G702" s="237">
        <v>517.98</v>
      </c>
      <c r="H702" s="237">
        <v>712.22</v>
      </c>
      <c r="I702" s="237">
        <v>0</v>
      </c>
      <c r="J702" s="194">
        <f t="shared" si="189"/>
        <v>491809.36</v>
      </c>
      <c r="K702" s="212"/>
      <c r="L702" s="203">
        <v>491808.2</v>
      </c>
      <c r="M702" s="203">
        <v>1.1599999999999999</v>
      </c>
      <c r="N702" s="191"/>
      <c r="O702" s="190"/>
    </row>
    <row r="703" spans="2:15" s="173" customFormat="1" ht="15.75" customHeight="1" outlineLevel="2" x14ac:dyDescent="0.3">
      <c r="B703" s="176" t="s">
        <v>1622</v>
      </c>
      <c r="C703" s="96" t="s">
        <v>783</v>
      </c>
      <c r="D703" s="29" t="s">
        <v>11</v>
      </c>
      <c r="E703" s="193">
        <v>2887.38</v>
      </c>
      <c r="F703" s="193"/>
      <c r="G703" s="237"/>
      <c r="H703" s="237"/>
      <c r="I703" s="237"/>
      <c r="J703" s="194"/>
      <c r="K703" s="212"/>
      <c r="L703" s="203">
        <v>0</v>
      </c>
      <c r="M703" s="203">
        <v>0</v>
      </c>
      <c r="N703" s="191"/>
      <c r="O703" s="190"/>
    </row>
    <row r="704" spans="2:15" s="173" customFormat="1" ht="31.5" customHeight="1" outlineLevel="2" x14ac:dyDescent="0.3">
      <c r="B704" s="207" t="s">
        <v>1623</v>
      </c>
      <c r="C704" s="174" t="s">
        <v>605</v>
      </c>
      <c r="D704" s="213" t="s">
        <v>11</v>
      </c>
      <c r="E704" s="193">
        <v>2887.38</v>
      </c>
      <c r="F704" s="193">
        <f t="shared" ref="F704:F709" si="190">G704+H704+I704*90</f>
        <v>15107.72</v>
      </c>
      <c r="G704" s="237">
        <v>2697.81</v>
      </c>
      <c r="H704" s="237">
        <v>12409.91</v>
      </c>
      <c r="I704" s="237">
        <v>0</v>
      </c>
      <c r="J704" s="194">
        <f t="shared" ref="J704:J709" si="191">E704*F704</f>
        <v>43621728.57</v>
      </c>
      <c r="K704" s="212"/>
      <c r="L704" s="203">
        <v>43621725.689999998</v>
      </c>
      <c r="M704" s="203">
        <v>2.88</v>
      </c>
      <c r="N704" s="191"/>
      <c r="O704" s="190"/>
    </row>
    <row r="705" spans="2:15" s="173" customFormat="1" ht="31.5" customHeight="1" outlineLevel="2" x14ac:dyDescent="0.3">
      <c r="B705" s="207" t="s">
        <v>1624</v>
      </c>
      <c r="C705" s="174" t="s">
        <v>606</v>
      </c>
      <c r="D705" s="213" t="s">
        <v>11</v>
      </c>
      <c r="E705" s="193">
        <v>0</v>
      </c>
      <c r="F705" s="193">
        <f t="shared" si="190"/>
        <v>22246.68</v>
      </c>
      <c r="G705" s="237">
        <v>4515.7</v>
      </c>
      <c r="H705" s="237">
        <v>17730.98</v>
      </c>
      <c r="I705" s="237">
        <v>0</v>
      </c>
      <c r="J705" s="194">
        <f t="shared" si="191"/>
        <v>0</v>
      </c>
      <c r="K705" s="212"/>
      <c r="L705" s="203">
        <v>0</v>
      </c>
      <c r="M705" s="203">
        <v>0</v>
      </c>
      <c r="N705" s="191"/>
      <c r="O705" s="190"/>
    </row>
    <row r="706" spans="2:15" s="173" customFormat="1" ht="47.25" customHeight="1" outlineLevel="2" x14ac:dyDescent="0.3">
      <c r="B706" s="176" t="s">
        <v>1625</v>
      </c>
      <c r="C706" s="174" t="s">
        <v>607</v>
      </c>
      <c r="D706" s="22" t="s">
        <v>787</v>
      </c>
      <c r="E706" s="193">
        <v>2580</v>
      </c>
      <c r="F706" s="193">
        <f t="shared" si="190"/>
        <v>2544.06</v>
      </c>
      <c r="G706" s="237">
        <v>941.48</v>
      </c>
      <c r="H706" s="237">
        <v>1602.58</v>
      </c>
      <c r="I706" s="237">
        <v>0</v>
      </c>
      <c r="J706" s="194">
        <f t="shared" si="191"/>
        <v>6563674.7999999998</v>
      </c>
      <c r="K706" s="212"/>
      <c r="L706" s="203">
        <v>6563668.7999999998</v>
      </c>
      <c r="M706" s="203">
        <v>6</v>
      </c>
      <c r="N706" s="191"/>
      <c r="O706" s="190"/>
    </row>
    <row r="707" spans="2:15" s="173" customFormat="1" ht="47.25" customHeight="1" outlineLevel="2" x14ac:dyDescent="0.3">
      <c r="B707" s="176" t="s">
        <v>1626</v>
      </c>
      <c r="C707" s="174" t="s">
        <v>608</v>
      </c>
      <c r="D707" s="22" t="s">
        <v>787</v>
      </c>
      <c r="E707" s="193">
        <v>897</v>
      </c>
      <c r="F707" s="193">
        <f t="shared" si="190"/>
        <v>2544.06</v>
      </c>
      <c r="G707" s="237">
        <v>941.48</v>
      </c>
      <c r="H707" s="237">
        <v>1602.58</v>
      </c>
      <c r="I707" s="237">
        <v>0</v>
      </c>
      <c r="J707" s="194">
        <f t="shared" si="191"/>
        <v>2282021.8199999998</v>
      </c>
      <c r="K707" s="212"/>
      <c r="L707" s="203">
        <v>2282019.73</v>
      </c>
      <c r="M707" s="203">
        <v>2.09</v>
      </c>
      <c r="N707" s="191"/>
      <c r="O707" s="190"/>
    </row>
    <row r="708" spans="2:15" s="173" customFormat="1" ht="31.5" customHeight="1" outlineLevel="2" x14ac:dyDescent="0.3">
      <c r="B708" s="176" t="s">
        <v>1627</v>
      </c>
      <c r="C708" s="174" t="s">
        <v>609</v>
      </c>
      <c r="D708" s="22" t="s">
        <v>787</v>
      </c>
      <c r="E708" s="193">
        <v>130</v>
      </c>
      <c r="F708" s="193">
        <f t="shared" si="190"/>
        <v>10546.4</v>
      </c>
      <c r="G708" s="237">
        <v>3266.08</v>
      </c>
      <c r="H708" s="237">
        <v>7280.32</v>
      </c>
      <c r="I708" s="237">
        <v>0</v>
      </c>
      <c r="J708" s="194">
        <f t="shared" si="191"/>
        <v>1371032</v>
      </c>
      <c r="K708" s="212"/>
      <c r="L708" s="203">
        <v>1371032.4</v>
      </c>
      <c r="M708" s="203">
        <v>-0.4</v>
      </c>
      <c r="N708" s="191"/>
      <c r="O708" s="190"/>
    </row>
    <row r="709" spans="2:15" s="173" customFormat="1" ht="66.75" customHeight="1" outlineLevel="2" x14ac:dyDescent="0.3">
      <c r="B709" s="176" t="s">
        <v>1628</v>
      </c>
      <c r="C709" s="174" t="s">
        <v>894</v>
      </c>
      <c r="D709" s="213" t="s">
        <v>11</v>
      </c>
      <c r="E709" s="193">
        <v>120</v>
      </c>
      <c r="F709" s="193">
        <f t="shared" si="190"/>
        <v>14254.03</v>
      </c>
      <c r="G709" s="237">
        <v>4404.6099999999997</v>
      </c>
      <c r="H709" s="237">
        <v>9849.42</v>
      </c>
      <c r="I709" s="237">
        <v>0</v>
      </c>
      <c r="J709" s="194">
        <f t="shared" si="191"/>
        <v>1710483.6</v>
      </c>
      <c r="K709" s="212" t="s">
        <v>897</v>
      </c>
      <c r="L709" s="203">
        <v>1710483.23</v>
      </c>
      <c r="M709" s="203">
        <v>0.37</v>
      </c>
      <c r="N709" s="191"/>
      <c r="O709" s="190"/>
    </row>
    <row r="710" spans="2:15" ht="15.75" customHeight="1" outlineLevel="1" x14ac:dyDescent="0.3">
      <c r="B710" s="172" t="s">
        <v>947</v>
      </c>
      <c r="C710" s="97" t="s">
        <v>775</v>
      </c>
      <c r="D710" s="168" t="s">
        <v>11</v>
      </c>
      <c r="E710" s="169">
        <f>E711+E712+E713+E719</f>
        <v>8437.34</v>
      </c>
      <c r="F710" s="169"/>
      <c r="G710" s="169"/>
      <c r="H710" s="169"/>
      <c r="I710" s="169"/>
      <c r="J710" s="112">
        <f>SUBTOTAL(9,J711:J727)</f>
        <v>226298690.38999999</v>
      </c>
      <c r="K710" s="16"/>
      <c r="L710" s="203">
        <v>0</v>
      </c>
      <c r="M710" s="203"/>
      <c r="N710" s="191"/>
      <c r="O710" s="190"/>
    </row>
    <row r="711" spans="2:15" s="173" customFormat="1" ht="157.5" customHeight="1" outlineLevel="2" x14ac:dyDescent="0.3">
      <c r="B711" s="176" t="s">
        <v>1629</v>
      </c>
      <c r="C711" s="174" t="s">
        <v>3088</v>
      </c>
      <c r="D711" s="213" t="s">
        <v>11</v>
      </c>
      <c r="E711" s="193">
        <v>533</v>
      </c>
      <c r="F711" s="193">
        <f t="shared" ref="F711:F727" si="192">G711+H711+I711*90</f>
        <v>38059.53</v>
      </c>
      <c r="G711" s="237">
        <v>3566.24</v>
      </c>
      <c r="H711" s="237">
        <v>20404.689999999999</v>
      </c>
      <c r="I711" s="237">
        <v>156.54</v>
      </c>
      <c r="J711" s="194">
        <f t="shared" ref="J711:J727" si="193">E711*F711</f>
        <v>20285729.489999998</v>
      </c>
      <c r="K711" s="212"/>
      <c r="L711" s="203">
        <v>20285840.539999999</v>
      </c>
      <c r="M711" s="203">
        <v>-111.05</v>
      </c>
      <c r="N711" s="191"/>
      <c r="O711" s="190"/>
    </row>
    <row r="712" spans="2:15" s="173" customFormat="1" ht="157.5" customHeight="1" outlineLevel="2" x14ac:dyDescent="0.3">
      <c r="B712" s="176" t="s">
        <v>1630</v>
      </c>
      <c r="C712" s="174" t="s">
        <v>3089</v>
      </c>
      <c r="D712" s="213" t="s">
        <v>11</v>
      </c>
      <c r="E712" s="193">
        <v>1911.6</v>
      </c>
      <c r="F712" s="193">
        <f t="shared" si="192"/>
        <v>35055.49</v>
      </c>
      <c r="G712" s="237">
        <v>3566.24</v>
      </c>
      <c r="H712" s="237">
        <v>17057.75</v>
      </c>
      <c r="I712" s="237">
        <v>160.35</v>
      </c>
      <c r="J712" s="194">
        <f t="shared" si="193"/>
        <v>67012074.68</v>
      </c>
      <c r="K712" s="212"/>
      <c r="L712" s="203">
        <v>67012805.359999999</v>
      </c>
      <c r="M712" s="203">
        <v>-730.68</v>
      </c>
      <c r="N712" s="191"/>
      <c r="O712" s="190"/>
    </row>
    <row r="713" spans="2:15" s="173" customFormat="1" ht="31.5" customHeight="1" outlineLevel="2" x14ac:dyDescent="0.3">
      <c r="B713" s="176" t="s">
        <v>1631</v>
      </c>
      <c r="C713" s="174" t="s">
        <v>3091</v>
      </c>
      <c r="D713" s="213" t="s">
        <v>11</v>
      </c>
      <c r="E713" s="193">
        <v>1087.3900000000001</v>
      </c>
      <c r="F713" s="193">
        <f t="shared" si="192"/>
        <v>0</v>
      </c>
      <c r="G713" s="237"/>
      <c r="H713" s="237"/>
      <c r="I713" s="237"/>
      <c r="J713" s="194">
        <f t="shared" si="193"/>
        <v>0</v>
      </c>
      <c r="K713" s="212"/>
      <c r="L713" s="203">
        <v>0</v>
      </c>
      <c r="M713" s="203">
        <v>0</v>
      </c>
      <c r="N713" s="191"/>
      <c r="O713" s="190"/>
    </row>
    <row r="714" spans="2:15" s="173" customFormat="1" ht="78.75" customHeight="1" outlineLevel="2" x14ac:dyDescent="0.3">
      <c r="B714" s="176" t="s">
        <v>1632</v>
      </c>
      <c r="C714" s="174" t="s">
        <v>3092</v>
      </c>
      <c r="D714" s="213" t="s">
        <v>11</v>
      </c>
      <c r="E714" s="193">
        <v>466.28</v>
      </c>
      <c r="F714" s="193">
        <f t="shared" si="192"/>
        <v>20334.09</v>
      </c>
      <c r="G714" s="237">
        <v>2491.62</v>
      </c>
      <c r="H714" s="237">
        <v>12024.87</v>
      </c>
      <c r="I714" s="237">
        <v>64.64</v>
      </c>
      <c r="J714" s="194">
        <f t="shared" si="193"/>
        <v>9481379.4900000002</v>
      </c>
      <c r="K714" s="212"/>
      <c r="L714" s="203">
        <v>9481348.6999999993</v>
      </c>
      <c r="M714" s="203">
        <v>30.79</v>
      </c>
      <c r="N714" s="191"/>
      <c r="O714" s="190"/>
    </row>
    <row r="715" spans="2:15" s="173" customFormat="1" ht="126" customHeight="1" outlineLevel="2" x14ac:dyDescent="0.3">
      <c r="B715" s="176" t="s">
        <v>1633</v>
      </c>
      <c r="C715" s="174" t="s">
        <v>3093</v>
      </c>
      <c r="D715" s="213" t="s">
        <v>11</v>
      </c>
      <c r="E715" s="193">
        <v>404.44</v>
      </c>
      <c r="F715" s="193">
        <f t="shared" si="192"/>
        <v>7700.54</v>
      </c>
      <c r="G715" s="237">
        <v>1709.9</v>
      </c>
      <c r="H715" s="237">
        <v>5990.64</v>
      </c>
      <c r="I715" s="237">
        <v>0</v>
      </c>
      <c r="J715" s="194">
        <f t="shared" si="193"/>
        <v>3114406.4</v>
      </c>
      <c r="K715" s="212"/>
      <c r="L715" s="203">
        <v>3114404.8</v>
      </c>
      <c r="M715" s="203">
        <v>1.6</v>
      </c>
      <c r="N715" s="191"/>
      <c r="O715" s="190"/>
    </row>
    <row r="716" spans="2:15" s="173" customFormat="1" ht="141.75" customHeight="1" outlineLevel="2" x14ac:dyDescent="0.3">
      <c r="B716" s="176" t="s">
        <v>1634</v>
      </c>
      <c r="C716" s="174" t="s">
        <v>3094</v>
      </c>
      <c r="D716" s="213" t="s">
        <v>11</v>
      </c>
      <c r="E716" s="193">
        <v>61.84</v>
      </c>
      <c r="F716" s="193">
        <f t="shared" si="192"/>
        <v>42493.15</v>
      </c>
      <c r="G716" s="237">
        <v>3469.28</v>
      </c>
      <c r="H716" s="237">
        <v>15043.37</v>
      </c>
      <c r="I716" s="237">
        <v>266.45</v>
      </c>
      <c r="J716" s="194">
        <f t="shared" si="193"/>
        <v>2627776.4</v>
      </c>
      <c r="K716" s="212"/>
      <c r="L716" s="203">
        <v>2627755.7799999998</v>
      </c>
      <c r="M716" s="203">
        <v>20.62</v>
      </c>
      <c r="N716" s="191"/>
      <c r="O716" s="190"/>
    </row>
    <row r="717" spans="2:15" s="173" customFormat="1" ht="31.5" customHeight="1" outlineLevel="2" x14ac:dyDescent="0.3">
      <c r="B717" s="176" t="s">
        <v>1635</v>
      </c>
      <c r="C717" s="174" t="s">
        <v>842</v>
      </c>
      <c r="D717" s="213" t="s">
        <v>11</v>
      </c>
      <c r="E717" s="193">
        <v>621.11</v>
      </c>
      <c r="F717" s="193">
        <f t="shared" si="192"/>
        <v>6611.33</v>
      </c>
      <c r="G717" s="237">
        <v>1709.9</v>
      </c>
      <c r="H717" s="237">
        <v>4901.43</v>
      </c>
      <c r="I717" s="237">
        <v>0</v>
      </c>
      <c r="J717" s="194">
        <f t="shared" si="193"/>
        <v>4106363.18</v>
      </c>
      <c r="K717" s="212"/>
      <c r="L717" s="203">
        <v>4106362.59</v>
      </c>
      <c r="M717" s="203">
        <v>0.59</v>
      </c>
      <c r="N717" s="191"/>
      <c r="O717" s="190"/>
    </row>
    <row r="718" spans="2:15" s="173" customFormat="1" ht="47.25" customHeight="1" outlineLevel="2" x14ac:dyDescent="0.3">
      <c r="B718" s="176" t="s">
        <v>1636</v>
      </c>
      <c r="C718" s="174" t="s">
        <v>614</v>
      </c>
      <c r="D718" s="213" t="s">
        <v>11</v>
      </c>
      <c r="E718" s="193">
        <v>621.11</v>
      </c>
      <c r="F718" s="193">
        <f t="shared" si="192"/>
        <v>3010.57</v>
      </c>
      <c r="G718" s="237">
        <v>0</v>
      </c>
      <c r="H718" s="237">
        <v>3010.57</v>
      </c>
      <c r="I718" s="237">
        <v>0</v>
      </c>
      <c r="J718" s="194">
        <f t="shared" si="193"/>
        <v>1869895.13</v>
      </c>
      <c r="K718" s="212"/>
      <c r="L718" s="203">
        <v>1869893.01</v>
      </c>
      <c r="M718" s="203">
        <v>2.12</v>
      </c>
      <c r="N718" s="191"/>
      <c r="O718" s="190"/>
    </row>
    <row r="719" spans="2:15" s="173" customFormat="1" ht="15.75" customHeight="1" outlineLevel="2" x14ac:dyDescent="0.3">
      <c r="B719" s="176" t="s">
        <v>1637</v>
      </c>
      <c r="C719" s="174" t="s">
        <v>611</v>
      </c>
      <c r="D719" s="213" t="s">
        <v>11</v>
      </c>
      <c r="E719" s="193">
        <v>4905.3500000000004</v>
      </c>
      <c r="F719" s="193">
        <f t="shared" si="192"/>
        <v>22227.1</v>
      </c>
      <c r="G719" s="237">
        <v>0</v>
      </c>
      <c r="H719" s="237">
        <v>22227.1</v>
      </c>
      <c r="I719" s="237">
        <v>0</v>
      </c>
      <c r="J719" s="194">
        <f t="shared" si="193"/>
        <v>109031704.98999999</v>
      </c>
      <c r="K719" s="212"/>
      <c r="L719" s="203">
        <v>109031704.98999999</v>
      </c>
      <c r="M719" s="203">
        <v>0</v>
      </c>
      <c r="N719" s="191"/>
      <c r="O719" s="190"/>
    </row>
    <row r="720" spans="2:15" s="173" customFormat="1" ht="31.5" customHeight="1" outlineLevel="2" x14ac:dyDescent="0.3">
      <c r="B720" s="176" t="s">
        <v>1638</v>
      </c>
      <c r="C720" s="179" t="s">
        <v>3084</v>
      </c>
      <c r="D720" s="213" t="s">
        <v>11</v>
      </c>
      <c r="E720" s="193">
        <v>110.22</v>
      </c>
      <c r="F720" s="193">
        <f t="shared" si="192"/>
        <v>0</v>
      </c>
      <c r="G720" s="237"/>
      <c r="H720" s="237"/>
      <c r="I720" s="237"/>
      <c r="J720" s="194">
        <f t="shared" si="193"/>
        <v>0</v>
      </c>
      <c r="K720" s="212"/>
      <c r="L720" s="203">
        <v>0</v>
      </c>
      <c r="M720" s="203">
        <v>0</v>
      </c>
      <c r="N720" s="191"/>
      <c r="O720" s="190"/>
    </row>
    <row r="721" spans="2:15" s="173" customFormat="1" ht="78.75" customHeight="1" outlineLevel="2" x14ac:dyDescent="0.3">
      <c r="B721" s="176" t="s">
        <v>1639</v>
      </c>
      <c r="C721" s="174" t="s">
        <v>3085</v>
      </c>
      <c r="D721" s="213" t="s">
        <v>11</v>
      </c>
      <c r="E721" s="193">
        <v>110.22</v>
      </c>
      <c r="F721" s="193">
        <f t="shared" si="192"/>
        <v>18003.73</v>
      </c>
      <c r="G721" s="237">
        <v>2491.62</v>
      </c>
      <c r="H721" s="237">
        <v>10399.209999999999</v>
      </c>
      <c r="I721" s="237">
        <v>56.81</v>
      </c>
      <c r="J721" s="194">
        <f t="shared" si="193"/>
        <v>1984371.12</v>
      </c>
      <c r="K721" s="212"/>
      <c r="L721" s="203">
        <v>1984362.8</v>
      </c>
      <c r="M721" s="203">
        <v>8.32</v>
      </c>
      <c r="N721" s="191"/>
      <c r="O721" s="190"/>
    </row>
    <row r="722" spans="2:15" s="173" customFormat="1" ht="126" customHeight="1" outlineLevel="2" x14ac:dyDescent="0.3">
      <c r="B722" s="176" t="s">
        <v>1640</v>
      </c>
      <c r="C722" s="174" t="s">
        <v>3086</v>
      </c>
      <c r="D722" s="213" t="s">
        <v>11</v>
      </c>
      <c r="E722" s="193">
        <v>97.21</v>
      </c>
      <c r="F722" s="193">
        <f t="shared" si="192"/>
        <v>7700.54</v>
      </c>
      <c r="G722" s="237">
        <v>1709.9</v>
      </c>
      <c r="H722" s="237">
        <v>5990.64</v>
      </c>
      <c r="I722" s="237">
        <v>0</v>
      </c>
      <c r="J722" s="194">
        <f t="shared" si="193"/>
        <v>748569.49</v>
      </c>
      <c r="K722" s="212"/>
      <c r="L722" s="203">
        <v>748569.11</v>
      </c>
      <c r="M722" s="203">
        <v>0.38</v>
      </c>
      <c r="N722" s="191"/>
      <c r="O722" s="190"/>
    </row>
    <row r="723" spans="2:15" s="173" customFormat="1" ht="94.5" customHeight="1" outlineLevel="2" x14ac:dyDescent="0.3">
      <c r="B723" s="176" t="s">
        <v>1641</v>
      </c>
      <c r="C723" s="174" t="s">
        <v>3087</v>
      </c>
      <c r="D723" s="213" t="s">
        <v>11</v>
      </c>
      <c r="E723" s="193">
        <v>13.01</v>
      </c>
      <c r="F723" s="193">
        <f t="shared" si="192"/>
        <v>59058.87</v>
      </c>
      <c r="G723" s="237">
        <v>3469.28</v>
      </c>
      <c r="H723" s="237">
        <v>24389.29</v>
      </c>
      <c r="I723" s="237">
        <v>346.67</v>
      </c>
      <c r="J723" s="194">
        <f t="shared" si="193"/>
        <v>768355.9</v>
      </c>
      <c r="K723" s="212"/>
      <c r="L723" s="203">
        <v>768352.54</v>
      </c>
      <c r="M723" s="203">
        <v>3.36</v>
      </c>
      <c r="N723" s="191"/>
      <c r="O723" s="190"/>
    </row>
    <row r="724" spans="2:15" s="173" customFormat="1" ht="31.5" customHeight="1" outlineLevel="2" x14ac:dyDescent="0.3">
      <c r="B724" s="176" t="s">
        <v>1642</v>
      </c>
      <c r="C724" s="174" t="s">
        <v>850</v>
      </c>
      <c r="D724" s="213" t="s">
        <v>11</v>
      </c>
      <c r="E724" s="193">
        <v>7693.3</v>
      </c>
      <c r="F724" s="193">
        <f t="shared" si="192"/>
        <v>228.25</v>
      </c>
      <c r="G724" s="237">
        <v>0</v>
      </c>
      <c r="H724" s="237">
        <v>228.25</v>
      </c>
      <c r="I724" s="237">
        <v>0</v>
      </c>
      <c r="J724" s="194">
        <f t="shared" si="193"/>
        <v>1755995.73</v>
      </c>
      <c r="K724" s="212"/>
      <c r="L724" s="203">
        <v>1756025.37</v>
      </c>
      <c r="M724" s="203">
        <v>-29.64</v>
      </c>
      <c r="N724" s="191"/>
      <c r="O724" s="190"/>
    </row>
    <row r="725" spans="2:15" s="173" customFormat="1" ht="31.5" customHeight="1" outlineLevel="2" x14ac:dyDescent="0.3">
      <c r="B725" s="176" t="s">
        <v>1643</v>
      </c>
      <c r="C725" s="2" t="s">
        <v>847</v>
      </c>
      <c r="D725" s="22" t="s">
        <v>11</v>
      </c>
      <c r="E725" s="46">
        <v>7693.3</v>
      </c>
      <c r="F725" s="193">
        <f t="shared" si="192"/>
        <v>114.13</v>
      </c>
      <c r="G725" s="237">
        <v>0</v>
      </c>
      <c r="H725" s="237">
        <v>114.13</v>
      </c>
      <c r="I725" s="237">
        <v>0</v>
      </c>
      <c r="J725" s="194">
        <f t="shared" si="193"/>
        <v>878036.33</v>
      </c>
      <c r="K725" s="212"/>
      <c r="L725" s="203">
        <v>878012.68</v>
      </c>
      <c r="M725" s="203">
        <v>23.65</v>
      </c>
      <c r="N725" s="191"/>
      <c r="O725" s="190"/>
    </row>
    <row r="726" spans="2:15" s="173" customFormat="1" ht="31.5" customHeight="1" outlineLevel="2" x14ac:dyDescent="0.3">
      <c r="B726" s="176" t="s">
        <v>1644</v>
      </c>
      <c r="C726" s="2" t="s">
        <v>848</v>
      </c>
      <c r="D726" s="22" t="s">
        <v>11</v>
      </c>
      <c r="E726" s="46">
        <v>7693.3</v>
      </c>
      <c r="F726" s="193">
        <f t="shared" si="192"/>
        <v>228.25</v>
      </c>
      <c r="G726" s="237">
        <v>0</v>
      </c>
      <c r="H726" s="237">
        <v>228.25</v>
      </c>
      <c r="I726" s="237">
        <v>0</v>
      </c>
      <c r="J726" s="194">
        <f t="shared" si="193"/>
        <v>1755995.73</v>
      </c>
      <c r="K726" s="212"/>
      <c r="L726" s="203">
        <v>1756025.37</v>
      </c>
      <c r="M726" s="203">
        <v>-29.64</v>
      </c>
      <c r="N726" s="191"/>
      <c r="O726" s="190"/>
    </row>
    <row r="727" spans="2:15" s="173" customFormat="1" ht="31.5" customHeight="1" outlineLevel="2" x14ac:dyDescent="0.3">
      <c r="B727" s="176" t="s">
        <v>1645</v>
      </c>
      <c r="C727" s="174" t="s">
        <v>849</v>
      </c>
      <c r="D727" s="213" t="s">
        <v>11</v>
      </c>
      <c r="E727" s="193">
        <v>7693.3</v>
      </c>
      <c r="F727" s="193">
        <f t="shared" si="192"/>
        <v>114.13</v>
      </c>
      <c r="G727" s="237">
        <v>0</v>
      </c>
      <c r="H727" s="237">
        <v>114.13</v>
      </c>
      <c r="I727" s="237">
        <v>0</v>
      </c>
      <c r="J727" s="194">
        <f t="shared" si="193"/>
        <v>878036.33</v>
      </c>
      <c r="K727" s="212"/>
      <c r="L727" s="203">
        <v>878012.68</v>
      </c>
      <c r="M727" s="203">
        <v>23.65</v>
      </c>
      <c r="N727" s="191"/>
      <c r="O727" s="190"/>
    </row>
    <row r="728" spans="2:15" ht="15.75" customHeight="1" outlineLevel="1" x14ac:dyDescent="0.3">
      <c r="B728" s="172" t="s">
        <v>946</v>
      </c>
      <c r="C728" s="171" t="s">
        <v>44</v>
      </c>
      <c r="D728" s="168" t="s">
        <v>11</v>
      </c>
      <c r="E728" s="169">
        <v>14869.53</v>
      </c>
      <c r="F728" s="169"/>
      <c r="G728" s="169"/>
      <c r="H728" s="169"/>
      <c r="I728" s="169"/>
      <c r="J728" s="112">
        <f>SUBTOTAL(9,J729:J749)</f>
        <v>176232376.93000001</v>
      </c>
      <c r="K728" s="222">
        <f>SUM(J729:J749)/E728</f>
        <v>11851.91</v>
      </c>
      <c r="L728" s="203">
        <v>0</v>
      </c>
      <c r="M728" s="203"/>
      <c r="N728" s="191"/>
      <c r="O728" s="190"/>
    </row>
    <row r="729" spans="2:15" s="173" customFormat="1" ht="15.75" customHeight="1" outlineLevel="2" x14ac:dyDescent="0.3">
      <c r="B729" s="176" t="s">
        <v>1646</v>
      </c>
      <c r="C729" s="174" t="s">
        <v>45</v>
      </c>
      <c r="D729" s="213" t="s">
        <v>31</v>
      </c>
      <c r="E729" s="193">
        <v>1</v>
      </c>
      <c r="F729" s="193">
        <f t="shared" ref="F729:F736" si="194">G729+H729+I729*90</f>
        <v>12787519.57</v>
      </c>
      <c r="G729" s="237">
        <v>3789632.38</v>
      </c>
      <c r="H729" s="237">
        <v>3149260.59</v>
      </c>
      <c r="I729" s="237">
        <v>64984.74</v>
      </c>
      <c r="J729" s="194">
        <f t="shared" ref="J729:J736" si="195">E729*F729</f>
        <v>12787519.57</v>
      </c>
      <c r="K729" s="212"/>
      <c r="L729" s="203">
        <v>12787519.77</v>
      </c>
      <c r="M729" s="203">
        <v>-0.2</v>
      </c>
      <c r="N729" s="191"/>
      <c r="O729" s="190"/>
    </row>
    <row r="730" spans="2:15" s="173" customFormat="1" ht="15.75" customHeight="1" outlineLevel="2" x14ac:dyDescent="0.3">
      <c r="B730" s="176" t="s">
        <v>1647</v>
      </c>
      <c r="C730" s="174" t="s">
        <v>46</v>
      </c>
      <c r="D730" s="213" t="s">
        <v>31</v>
      </c>
      <c r="E730" s="193">
        <v>1</v>
      </c>
      <c r="F730" s="193">
        <f t="shared" si="194"/>
        <v>4424049.42</v>
      </c>
      <c r="G730" s="237">
        <v>1299629.79</v>
      </c>
      <c r="H730" s="237">
        <v>781104.93</v>
      </c>
      <c r="I730" s="237">
        <v>26036.83</v>
      </c>
      <c r="J730" s="194">
        <f t="shared" si="195"/>
        <v>4424049.42</v>
      </c>
      <c r="K730" s="212"/>
      <c r="L730" s="203">
        <v>4424049.5199999996</v>
      </c>
      <c r="M730" s="203">
        <v>-0.1</v>
      </c>
      <c r="N730" s="191"/>
      <c r="O730" s="190"/>
    </row>
    <row r="731" spans="2:15" s="173" customFormat="1" ht="31.5" customHeight="1" outlineLevel="2" x14ac:dyDescent="0.3">
      <c r="B731" s="176" t="s">
        <v>1648</v>
      </c>
      <c r="C731" s="174" t="s">
        <v>47</v>
      </c>
      <c r="D731" s="213" t="s">
        <v>31</v>
      </c>
      <c r="E731" s="193">
        <v>1</v>
      </c>
      <c r="F731" s="193">
        <f t="shared" si="194"/>
        <v>2949365.58</v>
      </c>
      <c r="G731" s="237">
        <v>866419.86</v>
      </c>
      <c r="H731" s="237">
        <v>520736.52</v>
      </c>
      <c r="I731" s="237">
        <v>17357.88</v>
      </c>
      <c r="J731" s="194">
        <f t="shared" si="195"/>
        <v>2949365.58</v>
      </c>
      <c r="K731" s="212"/>
      <c r="L731" s="203">
        <v>2949365.96</v>
      </c>
      <c r="M731" s="203">
        <v>-0.38</v>
      </c>
      <c r="N731" s="191"/>
      <c r="O731" s="190"/>
    </row>
    <row r="732" spans="2:15" s="173" customFormat="1" ht="15.75" customHeight="1" outlineLevel="2" x14ac:dyDescent="0.3">
      <c r="B732" s="176" t="s">
        <v>1649</v>
      </c>
      <c r="C732" s="174" t="s">
        <v>48</v>
      </c>
      <c r="D732" s="213" t="s">
        <v>31</v>
      </c>
      <c r="E732" s="193">
        <v>1</v>
      </c>
      <c r="F732" s="193">
        <f t="shared" si="194"/>
        <v>10922940.050000001</v>
      </c>
      <c r="G732" s="237">
        <v>3265841.62</v>
      </c>
      <c r="H732" s="237">
        <v>3445694.23</v>
      </c>
      <c r="I732" s="237">
        <v>46793.38</v>
      </c>
      <c r="J732" s="194">
        <f t="shared" si="195"/>
        <v>10922940.050000001</v>
      </c>
      <c r="K732" s="212"/>
      <c r="L732" s="203">
        <v>10922939.92</v>
      </c>
      <c r="M732" s="203">
        <v>0.13</v>
      </c>
      <c r="N732" s="191"/>
      <c r="O732" s="190"/>
    </row>
    <row r="733" spans="2:15" s="173" customFormat="1" ht="15.75" customHeight="1" outlineLevel="2" x14ac:dyDescent="0.3">
      <c r="B733" s="176" t="s">
        <v>1650</v>
      </c>
      <c r="C733" s="174" t="s">
        <v>808</v>
      </c>
      <c r="D733" s="213" t="s">
        <v>31</v>
      </c>
      <c r="E733" s="193">
        <v>1</v>
      </c>
      <c r="F733" s="193">
        <f t="shared" si="194"/>
        <v>14496370.9</v>
      </c>
      <c r="G733" s="237">
        <v>4258522.84</v>
      </c>
      <c r="H733" s="237">
        <v>2559462.06</v>
      </c>
      <c r="I733" s="237">
        <v>85315.4</v>
      </c>
      <c r="J733" s="194">
        <f t="shared" si="195"/>
        <v>14496370.9</v>
      </c>
      <c r="K733" s="212"/>
      <c r="L733" s="203">
        <v>14496371.060000001</v>
      </c>
      <c r="M733" s="203">
        <v>-0.16</v>
      </c>
      <c r="N733" s="191"/>
      <c r="O733" s="190"/>
    </row>
    <row r="734" spans="2:15" s="173" customFormat="1" ht="15.75" customHeight="1" outlineLevel="2" x14ac:dyDescent="0.3">
      <c r="B734" s="176" t="s">
        <v>1651</v>
      </c>
      <c r="C734" s="174" t="s">
        <v>50</v>
      </c>
      <c r="D734" s="213" t="s">
        <v>31</v>
      </c>
      <c r="E734" s="193">
        <v>1</v>
      </c>
      <c r="F734" s="193">
        <f t="shared" si="194"/>
        <v>42207698.380000003</v>
      </c>
      <c r="G734" s="237">
        <v>11723671.220000001</v>
      </c>
      <c r="H734" s="237">
        <v>15851693.960000001</v>
      </c>
      <c r="I734" s="237">
        <v>162581.48000000001</v>
      </c>
      <c r="J734" s="194">
        <f t="shared" si="195"/>
        <v>42207698.380000003</v>
      </c>
      <c r="K734" s="212"/>
      <c r="L734" s="203">
        <v>42207698.060000002</v>
      </c>
      <c r="M734" s="203">
        <v>0.32</v>
      </c>
      <c r="N734" s="191"/>
      <c r="O734" s="190"/>
    </row>
    <row r="735" spans="2:15" s="173" customFormat="1" ht="15.75" customHeight="1" outlineLevel="2" x14ac:dyDescent="0.3">
      <c r="B735" s="176" t="s">
        <v>1652</v>
      </c>
      <c r="C735" s="174" t="s">
        <v>243</v>
      </c>
      <c r="D735" s="213" t="s">
        <v>31</v>
      </c>
      <c r="E735" s="193">
        <v>1</v>
      </c>
      <c r="F735" s="193">
        <f t="shared" si="194"/>
        <v>18606557.699999999</v>
      </c>
      <c r="G735" s="237">
        <v>2715713.1</v>
      </c>
      <c r="H735" s="237">
        <v>0</v>
      </c>
      <c r="I735" s="237">
        <v>176564.94</v>
      </c>
      <c r="J735" s="194">
        <f t="shared" si="195"/>
        <v>18606557.699999999</v>
      </c>
      <c r="K735" s="212"/>
      <c r="L735" s="203">
        <v>18606558.079999998</v>
      </c>
      <c r="M735" s="203">
        <v>-0.38</v>
      </c>
      <c r="N735" s="191"/>
      <c r="O735" s="190"/>
    </row>
    <row r="736" spans="2:15" ht="31.5" customHeight="1" outlineLevel="2" x14ac:dyDescent="0.3">
      <c r="B736" s="176" t="s">
        <v>1653</v>
      </c>
      <c r="C736" s="174" t="s">
        <v>893</v>
      </c>
      <c r="D736" s="213" t="s">
        <v>31</v>
      </c>
      <c r="E736" s="193">
        <v>1</v>
      </c>
      <c r="F736" s="193">
        <f t="shared" si="194"/>
        <v>40645361.119999997</v>
      </c>
      <c r="G736" s="237">
        <v>10995024.4</v>
      </c>
      <c r="H736" s="237">
        <v>12008386.42</v>
      </c>
      <c r="I736" s="237">
        <v>196021.67</v>
      </c>
      <c r="J736" s="194">
        <f t="shared" si="195"/>
        <v>40645361.119999997</v>
      </c>
      <c r="K736" s="212"/>
      <c r="L736" s="203">
        <v>40645361.25</v>
      </c>
      <c r="M736" s="203">
        <v>-0.13</v>
      </c>
      <c r="N736" s="191"/>
      <c r="O736" s="190"/>
    </row>
    <row r="737" spans="2:15" ht="15.75" customHeight="1" outlineLevel="2" x14ac:dyDescent="0.3">
      <c r="B737" s="176"/>
      <c r="C737" s="159" t="s">
        <v>51</v>
      </c>
      <c r="D737" s="213"/>
      <c r="E737" s="193"/>
      <c r="F737" s="193"/>
      <c r="G737" s="237"/>
      <c r="H737" s="237"/>
      <c r="I737" s="237"/>
      <c r="J737" s="194"/>
      <c r="K737" s="212"/>
      <c r="L737" s="203">
        <v>0</v>
      </c>
      <c r="M737" s="203">
        <v>0</v>
      </c>
      <c r="N737" s="191"/>
      <c r="O737" s="190"/>
    </row>
    <row r="738" spans="2:15" s="173" customFormat="1" ht="31.5" customHeight="1" outlineLevel="2" x14ac:dyDescent="0.3">
      <c r="B738" s="176" t="s">
        <v>1654</v>
      </c>
      <c r="C738" s="174" t="s">
        <v>672</v>
      </c>
      <c r="D738" s="213" t="s">
        <v>31</v>
      </c>
      <c r="E738" s="193">
        <v>1</v>
      </c>
      <c r="F738" s="193">
        <f t="shared" ref="F738:F749" si="196">G738+H738+I738*90</f>
        <v>8199134.8300000001</v>
      </c>
      <c r="G738" s="237">
        <v>3036808.28</v>
      </c>
      <c r="H738" s="237">
        <v>3845933.45</v>
      </c>
      <c r="I738" s="237">
        <v>14626.59</v>
      </c>
      <c r="J738" s="194">
        <f t="shared" ref="J738:J749" si="197">E738*F738</f>
        <v>8199134.8300000001</v>
      </c>
      <c r="K738" s="212"/>
      <c r="L738" s="203">
        <v>8199135.0599999996</v>
      </c>
      <c r="M738" s="203">
        <v>-0.23</v>
      </c>
      <c r="N738" s="191"/>
      <c r="O738" s="190"/>
    </row>
    <row r="739" spans="2:15" s="173" customFormat="1" ht="31.5" customHeight="1" outlineLevel="2" x14ac:dyDescent="0.3">
      <c r="B739" s="176" t="s">
        <v>1655</v>
      </c>
      <c r="C739" s="174" t="s">
        <v>673</v>
      </c>
      <c r="D739" s="213" t="s">
        <v>31</v>
      </c>
      <c r="E739" s="193">
        <v>1</v>
      </c>
      <c r="F739" s="193">
        <f t="shared" si="196"/>
        <v>3433191.41</v>
      </c>
      <c r="G739" s="237">
        <v>1147547.53</v>
      </c>
      <c r="H739" s="237">
        <v>1702804.78</v>
      </c>
      <c r="I739" s="237">
        <v>6475.99</v>
      </c>
      <c r="J739" s="194">
        <f t="shared" si="197"/>
        <v>3433191.41</v>
      </c>
      <c r="K739" s="212"/>
      <c r="L739" s="203">
        <v>3433191.53</v>
      </c>
      <c r="M739" s="203">
        <v>-0.12</v>
      </c>
      <c r="N739" s="191"/>
      <c r="O739" s="190"/>
    </row>
    <row r="740" spans="2:15" s="173" customFormat="1" ht="15.75" customHeight="1" outlineLevel="2" x14ac:dyDescent="0.3">
      <c r="B740" s="176" t="s">
        <v>1656</v>
      </c>
      <c r="C740" s="174" t="s">
        <v>674</v>
      </c>
      <c r="D740" s="213" t="s">
        <v>31</v>
      </c>
      <c r="E740" s="193">
        <v>1</v>
      </c>
      <c r="F740" s="193">
        <f t="shared" si="196"/>
        <v>2777931.29</v>
      </c>
      <c r="G740" s="237">
        <v>1484749.01</v>
      </c>
      <c r="H740" s="237">
        <v>1073341.08</v>
      </c>
      <c r="I740" s="237">
        <v>2442.6799999999998</v>
      </c>
      <c r="J740" s="194">
        <f t="shared" si="197"/>
        <v>2777931.29</v>
      </c>
      <c r="K740" s="212"/>
      <c r="L740" s="203">
        <v>2777931.04</v>
      </c>
      <c r="M740" s="203">
        <v>0.25</v>
      </c>
      <c r="N740" s="191"/>
      <c r="O740" s="190"/>
    </row>
    <row r="741" spans="2:15" s="173" customFormat="1" ht="31.5" customHeight="1" outlineLevel="2" x14ac:dyDescent="0.3">
      <c r="B741" s="176" t="s">
        <v>1657</v>
      </c>
      <c r="C741" s="174" t="s">
        <v>675</v>
      </c>
      <c r="D741" s="213" t="s">
        <v>31</v>
      </c>
      <c r="E741" s="193">
        <v>1</v>
      </c>
      <c r="F741" s="193">
        <f t="shared" si="196"/>
        <v>1814251.72</v>
      </c>
      <c r="G741" s="237">
        <v>761639.24</v>
      </c>
      <c r="H741" s="237">
        <v>873668.18</v>
      </c>
      <c r="I741" s="237">
        <v>1988.27</v>
      </c>
      <c r="J741" s="194">
        <f t="shared" si="197"/>
        <v>1814251.72</v>
      </c>
      <c r="K741" s="212"/>
      <c r="L741" s="203">
        <v>1814251.51</v>
      </c>
      <c r="M741" s="203">
        <v>0.21</v>
      </c>
      <c r="N741" s="191"/>
      <c r="O741" s="190"/>
    </row>
    <row r="742" spans="2:15" s="173" customFormat="1" ht="31.5" customHeight="1" outlineLevel="2" x14ac:dyDescent="0.3">
      <c r="B742" s="176" t="s">
        <v>1658</v>
      </c>
      <c r="C742" s="174" t="s">
        <v>676</v>
      </c>
      <c r="D742" s="213" t="s">
        <v>31</v>
      </c>
      <c r="E742" s="193">
        <v>1</v>
      </c>
      <c r="F742" s="193">
        <f t="shared" si="196"/>
        <v>827108.16</v>
      </c>
      <c r="G742" s="237">
        <v>451926.91</v>
      </c>
      <c r="H742" s="237">
        <v>279510.34999999998</v>
      </c>
      <c r="I742" s="237">
        <v>1063.01</v>
      </c>
      <c r="J742" s="194">
        <f t="shared" si="197"/>
        <v>827108.16</v>
      </c>
      <c r="K742" s="212"/>
      <c r="L742" s="203">
        <v>827108.59</v>
      </c>
      <c r="M742" s="203">
        <v>-0.43</v>
      </c>
      <c r="N742" s="191"/>
      <c r="O742" s="190"/>
    </row>
    <row r="743" spans="2:15" s="173" customFormat="1" ht="31.5" customHeight="1" outlineLevel="2" x14ac:dyDescent="0.3">
      <c r="B743" s="176" t="s">
        <v>1659</v>
      </c>
      <c r="C743" s="174" t="s">
        <v>892</v>
      </c>
      <c r="D743" s="213" t="s">
        <v>31</v>
      </c>
      <c r="E743" s="193">
        <v>1</v>
      </c>
      <c r="F743" s="193">
        <f t="shared" si="196"/>
        <v>1196977.3500000001</v>
      </c>
      <c r="G743" s="237">
        <v>603403.49</v>
      </c>
      <c r="H743" s="237">
        <v>442212.76</v>
      </c>
      <c r="I743" s="237">
        <v>1681.79</v>
      </c>
      <c r="J743" s="194">
        <f t="shared" si="197"/>
        <v>1196977.3500000001</v>
      </c>
      <c r="K743" s="212"/>
      <c r="L743" s="203">
        <v>1196977.6599999999</v>
      </c>
      <c r="M743" s="203">
        <v>-0.31</v>
      </c>
      <c r="N743" s="191"/>
      <c r="O743" s="190"/>
    </row>
    <row r="744" spans="2:15" s="173" customFormat="1" ht="15.75" customHeight="1" outlineLevel="2" x14ac:dyDescent="0.3">
      <c r="B744" s="176" t="s">
        <v>1660</v>
      </c>
      <c r="C744" s="174" t="s">
        <v>677</v>
      </c>
      <c r="D744" s="213" t="s">
        <v>31</v>
      </c>
      <c r="E744" s="193">
        <v>1</v>
      </c>
      <c r="F744" s="193">
        <f t="shared" si="196"/>
        <v>965829.08</v>
      </c>
      <c r="G744" s="237">
        <v>436118.1</v>
      </c>
      <c r="H744" s="237">
        <v>169507.58</v>
      </c>
      <c r="I744" s="237">
        <v>4002.26</v>
      </c>
      <c r="J744" s="194">
        <f t="shared" si="197"/>
        <v>965829.08</v>
      </c>
      <c r="K744" s="212"/>
      <c r="L744" s="203">
        <v>965829.3</v>
      </c>
      <c r="M744" s="203">
        <v>-0.22</v>
      </c>
      <c r="N744" s="191"/>
      <c r="O744" s="190"/>
    </row>
    <row r="745" spans="2:15" s="173" customFormat="1" ht="15.75" customHeight="1" outlineLevel="2" x14ac:dyDescent="0.3">
      <c r="B745" s="176" t="s">
        <v>1661</v>
      </c>
      <c r="C745" s="174" t="s">
        <v>678</v>
      </c>
      <c r="D745" s="213" t="s">
        <v>31</v>
      </c>
      <c r="E745" s="193">
        <v>1</v>
      </c>
      <c r="F745" s="193">
        <f t="shared" si="196"/>
        <v>2170330.46</v>
      </c>
      <c r="G745" s="237">
        <v>846607.92</v>
      </c>
      <c r="H745" s="237">
        <v>423591.14</v>
      </c>
      <c r="I745" s="237">
        <v>10001.459999999999</v>
      </c>
      <c r="J745" s="194">
        <f t="shared" si="197"/>
        <v>2170330.46</v>
      </c>
      <c r="K745" s="212"/>
      <c r="L745" s="203">
        <v>2170330.23</v>
      </c>
      <c r="M745" s="203">
        <v>0.23</v>
      </c>
      <c r="N745" s="191"/>
      <c r="O745" s="190"/>
    </row>
    <row r="746" spans="2:15" s="173" customFormat="1" ht="31.5" customHeight="1" outlineLevel="2" x14ac:dyDescent="0.3">
      <c r="B746" s="176" t="s">
        <v>1662</v>
      </c>
      <c r="C746" s="174" t="s">
        <v>679</v>
      </c>
      <c r="D746" s="213" t="s">
        <v>31</v>
      </c>
      <c r="E746" s="193">
        <v>1</v>
      </c>
      <c r="F746" s="193">
        <f t="shared" si="196"/>
        <v>3535511.18</v>
      </c>
      <c r="G746" s="237">
        <v>1055366.6599999999</v>
      </c>
      <c r="H746" s="237">
        <v>1004458.62</v>
      </c>
      <c r="I746" s="237">
        <v>16396.509999999998</v>
      </c>
      <c r="J746" s="194">
        <f t="shared" si="197"/>
        <v>3535511.18</v>
      </c>
      <c r="K746" s="212"/>
      <c r="L746" s="203">
        <v>3535511.4</v>
      </c>
      <c r="M746" s="203">
        <v>-0.22</v>
      </c>
      <c r="N746" s="191"/>
      <c r="O746" s="190"/>
    </row>
    <row r="747" spans="2:15" s="173" customFormat="1" ht="31.5" customHeight="1" outlineLevel="2" x14ac:dyDescent="0.3">
      <c r="B747" s="176" t="s">
        <v>1663</v>
      </c>
      <c r="C747" s="174" t="s">
        <v>680</v>
      </c>
      <c r="D747" s="213" t="s">
        <v>31</v>
      </c>
      <c r="E747" s="193">
        <v>1</v>
      </c>
      <c r="F747" s="193">
        <f t="shared" si="196"/>
        <v>2559041.56</v>
      </c>
      <c r="G747" s="237">
        <v>1243524.6499999999</v>
      </c>
      <c r="H747" s="237">
        <v>420965.51</v>
      </c>
      <c r="I747" s="237">
        <v>9939.4599999999991</v>
      </c>
      <c r="J747" s="194">
        <f t="shared" si="197"/>
        <v>2559041.56</v>
      </c>
      <c r="K747" s="212"/>
      <c r="L747" s="203">
        <v>2559041.86</v>
      </c>
      <c r="M747" s="203">
        <v>-0.3</v>
      </c>
      <c r="N747" s="191"/>
      <c r="O747" s="190"/>
    </row>
    <row r="748" spans="2:15" s="173" customFormat="1" ht="31.5" customHeight="1" outlineLevel="2" x14ac:dyDescent="0.3">
      <c r="B748" s="176" t="s">
        <v>1664</v>
      </c>
      <c r="C748" s="174" t="s">
        <v>681</v>
      </c>
      <c r="D748" s="213" t="s">
        <v>31</v>
      </c>
      <c r="E748" s="193">
        <v>1</v>
      </c>
      <c r="F748" s="193">
        <f t="shared" si="196"/>
        <v>587394.4</v>
      </c>
      <c r="G748" s="237">
        <v>214100.3</v>
      </c>
      <c r="H748" s="237">
        <v>151184</v>
      </c>
      <c r="I748" s="237">
        <v>2467.89</v>
      </c>
      <c r="J748" s="194">
        <f t="shared" si="197"/>
        <v>587394.4</v>
      </c>
      <c r="K748" s="212"/>
      <c r="L748" s="203">
        <v>587394.13</v>
      </c>
      <c r="M748" s="203">
        <v>0.27</v>
      </c>
      <c r="N748" s="191"/>
      <c r="O748" s="190"/>
    </row>
    <row r="749" spans="2:15" s="173" customFormat="1" ht="31.5" customHeight="1" outlineLevel="2" x14ac:dyDescent="0.3">
      <c r="B749" s="176" t="s">
        <v>1665</v>
      </c>
      <c r="C749" s="174" t="s">
        <v>682</v>
      </c>
      <c r="D749" s="213" t="s">
        <v>31</v>
      </c>
      <c r="E749" s="193">
        <v>1</v>
      </c>
      <c r="F749" s="193">
        <f t="shared" si="196"/>
        <v>1125812.77</v>
      </c>
      <c r="G749" s="237">
        <v>435833.24</v>
      </c>
      <c r="H749" s="237">
        <v>279441.83</v>
      </c>
      <c r="I749" s="237">
        <v>4561.53</v>
      </c>
      <c r="J749" s="194">
        <f t="shared" si="197"/>
        <v>1125812.77</v>
      </c>
      <c r="K749" s="212"/>
      <c r="L749" s="203">
        <v>1125813.08</v>
      </c>
      <c r="M749" s="203">
        <v>-0.31</v>
      </c>
      <c r="N749" s="191"/>
      <c r="O749" s="190"/>
    </row>
    <row r="750" spans="2:15" ht="20.25" customHeight="1" outlineLevel="1" x14ac:dyDescent="0.3">
      <c r="B750" s="34" t="s">
        <v>26</v>
      </c>
      <c r="C750" s="4" t="s">
        <v>916</v>
      </c>
      <c r="D750" s="35"/>
      <c r="E750" s="36"/>
      <c r="F750" s="37"/>
      <c r="G750" s="37"/>
      <c r="H750" s="37"/>
      <c r="I750" s="37"/>
      <c r="J750" s="111">
        <f>SUBTOTAL(9,J751:J881)</f>
        <v>814132458.46000004</v>
      </c>
      <c r="K750" s="37"/>
      <c r="L750" s="203">
        <v>0</v>
      </c>
      <c r="M750" s="203"/>
      <c r="N750" s="191"/>
      <c r="O750" s="190"/>
    </row>
    <row r="751" spans="2:15" ht="15.75" customHeight="1" outlineLevel="1" x14ac:dyDescent="0.3">
      <c r="B751" s="172" t="s">
        <v>28</v>
      </c>
      <c r="C751" s="171" t="s">
        <v>103</v>
      </c>
      <c r="D751" s="168"/>
      <c r="E751" s="169"/>
      <c r="F751" s="169"/>
      <c r="G751" s="169"/>
      <c r="H751" s="169"/>
      <c r="I751" s="169"/>
      <c r="J751" s="112">
        <f>SUBTOTAL(9,J752:J755)</f>
        <v>180073954.31</v>
      </c>
      <c r="K751" s="16"/>
      <c r="L751" s="203">
        <v>0</v>
      </c>
      <c r="M751" s="203"/>
      <c r="N751" s="191"/>
      <c r="O751" s="190"/>
    </row>
    <row r="752" spans="2:15" ht="31.5" customHeight="1" outlineLevel="2" x14ac:dyDescent="0.3">
      <c r="B752" s="176" t="s">
        <v>1666</v>
      </c>
      <c r="C752" s="174" t="s">
        <v>131</v>
      </c>
      <c r="D752" s="213" t="s">
        <v>8</v>
      </c>
      <c r="E752" s="193">
        <v>591.61</v>
      </c>
      <c r="F752" s="106">
        <f t="shared" ref="F752:F755" si="198">G752+H752+I752*90</f>
        <v>34918.78</v>
      </c>
      <c r="G752" s="237">
        <v>16063.47</v>
      </c>
      <c r="H752" s="237">
        <v>18855.310000000001</v>
      </c>
      <c r="I752" s="237">
        <v>0</v>
      </c>
      <c r="J752" s="114">
        <f t="shared" ref="J752:J755" si="199">E752*F752</f>
        <v>20658299.440000001</v>
      </c>
      <c r="K752" s="212"/>
      <c r="L752" s="203">
        <v>20658302.079999998</v>
      </c>
      <c r="M752" s="203">
        <v>-2.64</v>
      </c>
      <c r="N752" s="191"/>
      <c r="O752" s="190"/>
    </row>
    <row r="753" spans="2:15" ht="31.5" customHeight="1" outlineLevel="2" x14ac:dyDescent="0.3">
      <c r="B753" s="176" t="s">
        <v>1667</v>
      </c>
      <c r="C753" s="174" t="s">
        <v>150</v>
      </c>
      <c r="D753" s="213" t="s">
        <v>8</v>
      </c>
      <c r="E753" s="193">
        <v>1819.41</v>
      </c>
      <c r="F753" s="106">
        <f t="shared" si="198"/>
        <v>34120.85</v>
      </c>
      <c r="G753" s="237">
        <v>16063.47</v>
      </c>
      <c r="H753" s="237">
        <v>18057.38</v>
      </c>
      <c r="I753" s="237">
        <v>0</v>
      </c>
      <c r="J753" s="114">
        <f t="shared" si="199"/>
        <v>62079815.700000003</v>
      </c>
      <c r="K753" s="212"/>
      <c r="L753" s="203">
        <v>62079831.850000001</v>
      </c>
      <c r="M753" s="203">
        <v>-16.149999999999999</v>
      </c>
      <c r="N753" s="191"/>
      <c r="O753" s="190"/>
    </row>
    <row r="754" spans="2:15" ht="31.5" customHeight="1" outlineLevel="2" x14ac:dyDescent="0.3">
      <c r="B754" s="176" t="s">
        <v>1668</v>
      </c>
      <c r="C754" s="174" t="s">
        <v>132</v>
      </c>
      <c r="D754" s="213" t="s">
        <v>8</v>
      </c>
      <c r="E754" s="193">
        <v>3177.15</v>
      </c>
      <c r="F754" s="106">
        <f t="shared" si="198"/>
        <v>30105.64</v>
      </c>
      <c r="G754" s="237">
        <v>14858.04</v>
      </c>
      <c r="H754" s="237">
        <v>15247.6</v>
      </c>
      <c r="I754" s="237">
        <v>0</v>
      </c>
      <c r="J754" s="114">
        <f t="shared" si="199"/>
        <v>95650134.129999995</v>
      </c>
      <c r="K754" s="212"/>
      <c r="L754" s="203">
        <v>95650116.890000001</v>
      </c>
      <c r="M754" s="203">
        <v>17.239999999999998</v>
      </c>
      <c r="N754" s="191"/>
      <c r="O754" s="190"/>
    </row>
    <row r="755" spans="2:15" ht="31.5" customHeight="1" outlineLevel="2" x14ac:dyDescent="0.3">
      <c r="B755" s="176" t="s">
        <v>1669</v>
      </c>
      <c r="C755" s="174" t="s">
        <v>707</v>
      </c>
      <c r="D755" s="213" t="s">
        <v>8</v>
      </c>
      <c r="E755" s="193">
        <v>54</v>
      </c>
      <c r="F755" s="106">
        <f t="shared" si="198"/>
        <v>31216.76</v>
      </c>
      <c r="G755" s="237">
        <v>15969.16</v>
      </c>
      <c r="H755" s="237">
        <v>15247.6</v>
      </c>
      <c r="I755" s="237">
        <v>0</v>
      </c>
      <c r="J755" s="114">
        <f t="shared" si="199"/>
        <v>1685705.04</v>
      </c>
      <c r="K755" s="212"/>
      <c r="L755" s="203">
        <v>1685704.77</v>
      </c>
      <c r="M755" s="203">
        <v>0.27</v>
      </c>
      <c r="N755" s="191"/>
      <c r="O755" s="190"/>
    </row>
    <row r="756" spans="2:15" ht="24" customHeight="1" outlineLevel="1" x14ac:dyDescent="0.3">
      <c r="B756" s="172" t="s">
        <v>29</v>
      </c>
      <c r="C756" s="171" t="s">
        <v>249</v>
      </c>
      <c r="D756" s="168"/>
      <c r="E756" s="169"/>
      <c r="F756" s="169"/>
      <c r="G756" s="169"/>
      <c r="H756" s="169"/>
      <c r="I756" s="169"/>
      <c r="J756" s="112">
        <f>SUBTOTAL(9,J757:J763)</f>
        <v>28331635.170000002</v>
      </c>
      <c r="K756" s="16"/>
      <c r="L756" s="203">
        <v>0</v>
      </c>
      <c r="M756" s="203"/>
      <c r="N756" s="191"/>
      <c r="O756" s="190"/>
    </row>
    <row r="757" spans="2:15" ht="31.5" customHeight="1" outlineLevel="2" x14ac:dyDescent="0.3">
      <c r="B757" s="176" t="s">
        <v>1670</v>
      </c>
      <c r="C757" s="174" t="s">
        <v>136</v>
      </c>
      <c r="D757" s="213" t="s">
        <v>11</v>
      </c>
      <c r="E757" s="213">
        <v>1660.95</v>
      </c>
      <c r="F757" s="106">
        <f t="shared" ref="F757:F763" si="200">G757+H757+I757*90</f>
        <v>3365.68</v>
      </c>
      <c r="G757" s="237">
        <v>839.13</v>
      </c>
      <c r="H757" s="237">
        <v>2526.5500000000002</v>
      </c>
      <c r="I757" s="237">
        <v>0</v>
      </c>
      <c r="J757" s="114">
        <f t="shared" ref="J757:J763" si="201">E757*F757</f>
        <v>5590226.2000000002</v>
      </c>
      <c r="K757" s="212"/>
      <c r="L757" s="203">
        <v>5590237.6299999999</v>
      </c>
      <c r="M757" s="203">
        <v>-11.43</v>
      </c>
      <c r="N757" s="191"/>
      <c r="O757" s="190"/>
    </row>
    <row r="758" spans="2:15" ht="31.5" customHeight="1" outlineLevel="2" x14ac:dyDescent="0.3">
      <c r="B758" s="176" t="s">
        <v>1671</v>
      </c>
      <c r="C758" s="174" t="s">
        <v>137</v>
      </c>
      <c r="D758" s="213" t="s">
        <v>11</v>
      </c>
      <c r="E758" s="213">
        <v>2521.6799999999998</v>
      </c>
      <c r="F758" s="106">
        <f t="shared" si="200"/>
        <v>2944.59</v>
      </c>
      <c r="G758" s="237">
        <v>839.13</v>
      </c>
      <c r="H758" s="237">
        <v>2105.46</v>
      </c>
      <c r="I758" s="237">
        <v>0</v>
      </c>
      <c r="J758" s="114">
        <f t="shared" si="201"/>
        <v>7425313.71</v>
      </c>
      <c r="K758" s="212"/>
      <c r="L758" s="203">
        <v>7425325.3099999996</v>
      </c>
      <c r="M758" s="203">
        <v>-11.6</v>
      </c>
      <c r="N758" s="191"/>
      <c r="O758" s="190"/>
    </row>
    <row r="759" spans="2:15" ht="31.5" customHeight="1" outlineLevel="2" x14ac:dyDescent="0.3">
      <c r="B759" s="176" t="s">
        <v>1672</v>
      </c>
      <c r="C759" s="174" t="s">
        <v>139</v>
      </c>
      <c r="D759" s="213" t="s">
        <v>11</v>
      </c>
      <c r="E759" s="213">
        <v>848.79</v>
      </c>
      <c r="F759" s="106">
        <f t="shared" si="200"/>
        <v>2370.9299999999998</v>
      </c>
      <c r="G759" s="237">
        <v>686.56</v>
      </c>
      <c r="H759" s="237">
        <v>1684.37</v>
      </c>
      <c r="I759" s="237">
        <v>0</v>
      </c>
      <c r="J759" s="114">
        <f t="shared" si="201"/>
        <v>2012421.67</v>
      </c>
      <c r="K759" s="212"/>
      <c r="L759" s="203">
        <v>2012423.92</v>
      </c>
      <c r="M759" s="203">
        <v>-2.25</v>
      </c>
      <c r="N759" s="191"/>
      <c r="O759" s="190"/>
    </row>
    <row r="760" spans="2:15" ht="31.5" customHeight="1" outlineLevel="2" x14ac:dyDescent="0.3">
      <c r="B760" s="176" t="s">
        <v>1673</v>
      </c>
      <c r="C760" s="174" t="s">
        <v>138</v>
      </c>
      <c r="D760" s="213" t="s">
        <v>11</v>
      </c>
      <c r="E760" s="213">
        <v>6537.4</v>
      </c>
      <c r="F760" s="106">
        <f t="shared" si="200"/>
        <v>1452.46</v>
      </c>
      <c r="G760" s="237">
        <v>610.28</v>
      </c>
      <c r="H760" s="237">
        <v>842.18</v>
      </c>
      <c r="I760" s="237">
        <v>0</v>
      </c>
      <c r="J760" s="114">
        <f t="shared" si="201"/>
        <v>9495312</v>
      </c>
      <c r="K760" s="212"/>
      <c r="L760" s="203">
        <v>9495333.1999999993</v>
      </c>
      <c r="M760" s="203">
        <v>-21.2</v>
      </c>
      <c r="N760" s="191"/>
      <c r="O760" s="190"/>
    </row>
    <row r="761" spans="2:15" ht="31.5" customHeight="1" outlineLevel="2" x14ac:dyDescent="0.3">
      <c r="B761" s="176" t="s">
        <v>1674</v>
      </c>
      <c r="C761" s="174" t="s">
        <v>161</v>
      </c>
      <c r="D761" s="213" t="s">
        <v>11</v>
      </c>
      <c r="E761" s="213">
        <v>1467.58</v>
      </c>
      <c r="F761" s="193">
        <f t="shared" si="200"/>
        <v>2166.4899999999998</v>
      </c>
      <c r="G761" s="237">
        <v>839.13</v>
      </c>
      <c r="H761" s="237">
        <v>1327.36</v>
      </c>
      <c r="I761" s="237">
        <v>0</v>
      </c>
      <c r="J761" s="177">
        <f t="shared" si="201"/>
        <v>3179497.39</v>
      </c>
      <c r="K761" s="212"/>
      <c r="L761" s="203">
        <v>3179496.35</v>
      </c>
      <c r="M761" s="203">
        <v>1.04</v>
      </c>
      <c r="N761" s="191"/>
      <c r="O761" s="190"/>
    </row>
    <row r="762" spans="2:15" ht="31.5" customHeight="1" outlineLevel="2" x14ac:dyDescent="0.3">
      <c r="B762" s="176" t="s">
        <v>1675</v>
      </c>
      <c r="C762" s="174" t="s">
        <v>879</v>
      </c>
      <c r="D762" s="213" t="s">
        <v>11</v>
      </c>
      <c r="E762" s="213">
        <v>60</v>
      </c>
      <c r="F762" s="193">
        <f t="shared" si="200"/>
        <v>4528.57</v>
      </c>
      <c r="G762" s="237">
        <v>2100.88</v>
      </c>
      <c r="H762" s="237">
        <v>2427.69</v>
      </c>
      <c r="I762" s="237">
        <v>0</v>
      </c>
      <c r="J762" s="177">
        <f t="shared" si="201"/>
        <v>271714.2</v>
      </c>
      <c r="K762" s="212"/>
      <c r="L762" s="203">
        <v>271714.37</v>
      </c>
      <c r="M762" s="203">
        <v>-0.17</v>
      </c>
      <c r="N762" s="191"/>
      <c r="O762" s="190"/>
    </row>
    <row r="763" spans="2:15" ht="69" customHeight="1" outlineLevel="2" x14ac:dyDescent="0.3">
      <c r="B763" s="176" t="s">
        <v>1676</v>
      </c>
      <c r="C763" s="174" t="s">
        <v>811</v>
      </c>
      <c r="D763" s="213" t="s">
        <v>11</v>
      </c>
      <c r="E763" s="213">
        <v>150</v>
      </c>
      <c r="F763" s="193">
        <f t="shared" si="200"/>
        <v>2381</v>
      </c>
      <c r="G763" s="237">
        <v>1167.1600000000001</v>
      </c>
      <c r="H763" s="237">
        <v>1213.8399999999999</v>
      </c>
      <c r="I763" s="237">
        <v>0</v>
      </c>
      <c r="J763" s="177">
        <f t="shared" si="201"/>
        <v>357150</v>
      </c>
      <c r="K763" s="212"/>
      <c r="L763" s="203">
        <v>357150.34</v>
      </c>
      <c r="M763" s="203">
        <v>-0.34</v>
      </c>
      <c r="N763" s="191"/>
      <c r="O763" s="190"/>
    </row>
    <row r="764" spans="2:15" ht="15.75" customHeight="1" outlineLevel="1" x14ac:dyDescent="0.3">
      <c r="B764" s="172" t="s">
        <v>30</v>
      </c>
      <c r="C764" s="171" t="s">
        <v>27</v>
      </c>
      <c r="D764" s="168"/>
      <c r="E764" s="169"/>
      <c r="F764" s="169"/>
      <c r="G764" s="169"/>
      <c r="H764" s="169"/>
      <c r="I764" s="169"/>
      <c r="J764" s="112">
        <f>SUBTOTAL(9,J765:J766)</f>
        <v>72056994.200000003</v>
      </c>
      <c r="K764" s="13" t="s">
        <v>876</v>
      </c>
      <c r="L764" s="203">
        <v>0</v>
      </c>
      <c r="M764" s="203"/>
      <c r="N764" s="191"/>
      <c r="O764" s="190"/>
    </row>
    <row r="765" spans="2:15" ht="63" customHeight="1" outlineLevel="2" x14ac:dyDescent="0.3">
      <c r="B765" s="123" t="s">
        <v>1677</v>
      </c>
      <c r="C765" s="174" t="s">
        <v>751</v>
      </c>
      <c r="D765" s="213" t="s">
        <v>11</v>
      </c>
      <c r="E765" s="193">
        <v>1352.72</v>
      </c>
      <c r="F765" s="193">
        <f t="shared" ref="F765:F766" si="202">G765+H765+I765*90</f>
        <v>52834.720000000001</v>
      </c>
      <c r="G765" s="237">
        <v>13610.02</v>
      </c>
      <c r="H765" s="237">
        <v>39224.699999999997</v>
      </c>
      <c r="I765" s="237">
        <v>0</v>
      </c>
      <c r="J765" s="194">
        <f t="shared" ref="J765:J766" si="203">E765*F765</f>
        <v>71470582.439999998</v>
      </c>
      <c r="K765" s="195"/>
      <c r="L765" s="203">
        <v>71470589.829999998</v>
      </c>
      <c r="M765" s="203">
        <v>-7.39</v>
      </c>
      <c r="N765" s="191"/>
      <c r="O765" s="190"/>
    </row>
    <row r="766" spans="2:15" ht="31.5" customHeight="1" outlineLevel="2" x14ac:dyDescent="0.3">
      <c r="B766" s="176" t="s">
        <v>1678</v>
      </c>
      <c r="C766" s="174" t="s">
        <v>864</v>
      </c>
      <c r="D766" s="213" t="s">
        <v>11</v>
      </c>
      <c r="E766" s="193">
        <v>1163.0999999999999</v>
      </c>
      <c r="F766" s="193">
        <f t="shared" si="202"/>
        <v>504.18</v>
      </c>
      <c r="G766" s="237">
        <v>234.5</v>
      </c>
      <c r="H766" s="237">
        <v>269.68</v>
      </c>
      <c r="I766" s="237">
        <v>0</v>
      </c>
      <c r="J766" s="194">
        <f t="shared" si="203"/>
        <v>586411.76</v>
      </c>
      <c r="K766" s="195"/>
      <c r="L766" s="203">
        <v>586405.93999999994</v>
      </c>
      <c r="M766" s="203">
        <v>5.82</v>
      </c>
      <c r="N766" s="191"/>
      <c r="O766" s="190"/>
    </row>
    <row r="767" spans="2:15" ht="15.75" customHeight="1" outlineLevel="1" x14ac:dyDescent="0.3">
      <c r="B767" s="172" t="s">
        <v>89</v>
      </c>
      <c r="C767" s="171" t="s">
        <v>56</v>
      </c>
      <c r="D767" s="168"/>
      <c r="E767" s="169"/>
      <c r="F767" s="169"/>
      <c r="G767" s="169"/>
      <c r="H767" s="169"/>
      <c r="I767" s="169"/>
      <c r="J767" s="112">
        <f>SUBTOTAL(9,J768:J800)</f>
        <v>9694421.4600000009</v>
      </c>
      <c r="K767" s="16"/>
      <c r="L767" s="203">
        <v>0</v>
      </c>
      <c r="M767" s="203"/>
      <c r="N767" s="191"/>
      <c r="O767" s="190"/>
    </row>
    <row r="768" spans="2:15" ht="78.75" customHeight="1" outlineLevel="2" x14ac:dyDescent="0.3">
      <c r="B768" s="176" t="s">
        <v>1679</v>
      </c>
      <c r="C768" s="132" t="s">
        <v>706</v>
      </c>
      <c r="D768" s="213" t="s">
        <v>11</v>
      </c>
      <c r="E768" s="193">
        <v>801.6</v>
      </c>
      <c r="F768" s="106">
        <f>G768+H768+I768*90</f>
        <v>0</v>
      </c>
      <c r="G768" s="237"/>
      <c r="H768" s="237"/>
      <c r="I768" s="237"/>
      <c r="J768" s="114">
        <f>E768*F768</f>
        <v>0</v>
      </c>
      <c r="K768" s="212"/>
      <c r="L768" s="203">
        <v>0</v>
      </c>
      <c r="M768" s="203">
        <v>0</v>
      </c>
      <c r="N768" s="191"/>
      <c r="O768" s="190"/>
    </row>
    <row r="769" spans="2:15" ht="31.5" customHeight="1" outlineLevel="2" x14ac:dyDescent="0.3">
      <c r="B769" s="207" t="s">
        <v>1680</v>
      </c>
      <c r="C769" s="20" t="s">
        <v>70</v>
      </c>
      <c r="D769" s="213" t="s">
        <v>68</v>
      </c>
      <c r="E769" s="193"/>
      <c r="F769" s="106"/>
      <c r="G769" s="237">
        <v>0</v>
      </c>
      <c r="H769" s="237">
        <v>0</v>
      </c>
      <c r="I769" s="237">
        <v>0</v>
      </c>
      <c r="J769" s="114"/>
      <c r="K769" s="212"/>
      <c r="L769" s="203">
        <v>0</v>
      </c>
      <c r="M769" s="203">
        <v>0</v>
      </c>
      <c r="N769" s="191"/>
      <c r="O769" s="190"/>
    </row>
    <row r="770" spans="2:15" ht="15.75" customHeight="1" outlineLevel="2" x14ac:dyDescent="0.3">
      <c r="B770" s="207" t="s">
        <v>1681</v>
      </c>
      <c r="C770" s="20" t="s">
        <v>64</v>
      </c>
      <c r="D770" s="213" t="s">
        <v>11</v>
      </c>
      <c r="E770" s="71">
        <f>E768</f>
        <v>801.6</v>
      </c>
      <c r="F770" s="106">
        <f t="shared" ref="F770:F779" si="204">G770+H770+I770*90</f>
        <v>510</v>
      </c>
      <c r="G770" s="237">
        <v>150</v>
      </c>
      <c r="H770" s="237">
        <v>360</v>
      </c>
      <c r="I770" s="237">
        <v>0</v>
      </c>
      <c r="J770" s="114">
        <f t="shared" ref="J770:J779" si="205">E770*F770</f>
        <v>408816</v>
      </c>
      <c r="K770" s="212"/>
      <c r="L770" s="203">
        <v>408816</v>
      </c>
      <c r="M770" s="203">
        <v>0</v>
      </c>
      <c r="N770" s="191"/>
      <c r="O770" s="190"/>
    </row>
    <row r="771" spans="2:15" ht="15.75" customHeight="1" outlineLevel="2" x14ac:dyDescent="0.3">
      <c r="B771" s="207" t="s">
        <v>1682</v>
      </c>
      <c r="C771" s="20" t="s">
        <v>71</v>
      </c>
      <c r="D771" s="213" t="s">
        <v>11</v>
      </c>
      <c r="E771" s="71">
        <f>E768</f>
        <v>801.6</v>
      </c>
      <c r="F771" s="106">
        <f t="shared" si="204"/>
        <v>480</v>
      </c>
      <c r="G771" s="237">
        <v>150</v>
      </c>
      <c r="H771" s="237">
        <v>330</v>
      </c>
      <c r="I771" s="237">
        <v>0</v>
      </c>
      <c r="J771" s="114">
        <f t="shared" si="205"/>
        <v>384768</v>
      </c>
      <c r="K771" s="212"/>
      <c r="L771" s="203">
        <v>384768</v>
      </c>
      <c r="M771" s="203">
        <v>0</v>
      </c>
      <c r="N771" s="191"/>
      <c r="O771" s="190"/>
    </row>
    <row r="772" spans="2:15" ht="15.75" customHeight="1" outlineLevel="2" x14ac:dyDescent="0.3">
      <c r="B772" s="207" t="s">
        <v>1683</v>
      </c>
      <c r="C772" s="20" t="s">
        <v>65</v>
      </c>
      <c r="D772" s="213" t="s">
        <v>8</v>
      </c>
      <c r="E772" s="193">
        <f>E768*0.05</f>
        <v>40.08</v>
      </c>
      <c r="F772" s="106">
        <f t="shared" si="204"/>
        <v>9276</v>
      </c>
      <c r="G772" s="237">
        <v>3600</v>
      </c>
      <c r="H772" s="237">
        <v>5676</v>
      </c>
      <c r="I772" s="237">
        <v>0</v>
      </c>
      <c r="J772" s="114">
        <f t="shared" si="205"/>
        <v>371782.08</v>
      </c>
      <c r="K772" s="212"/>
      <c r="L772" s="203">
        <v>371782.08</v>
      </c>
      <c r="M772" s="203">
        <v>0</v>
      </c>
      <c r="N772" s="191"/>
      <c r="O772" s="190"/>
    </row>
    <row r="773" spans="2:15" ht="15.75" customHeight="1" outlineLevel="2" x14ac:dyDescent="0.3">
      <c r="B773" s="207" t="s">
        <v>1684</v>
      </c>
      <c r="C773" s="20" t="s">
        <v>66</v>
      </c>
      <c r="D773" s="29" t="s">
        <v>8</v>
      </c>
      <c r="E773" s="193">
        <f>E768*0.25</f>
        <v>200.4</v>
      </c>
      <c r="F773" s="106">
        <f t="shared" si="204"/>
        <v>7356</v>
      </c>
      <c r="G773" s="237">
        <v>3000</v>
      </c>
      <c r="H773" s="237">
        <v>4356</v>
      </c>
      <c r="I773" s="237">
        <v>0</v>
      </c>
      <c r="J773" s="114">
        <f t="shared" si="205"/>
        <v>1474142.4</v>
      </c>
      <c r="K773" s="212"/>
      <c r="L773" s="203">
        <v>1474142.4</v>
      </c>
      <c r="M773" s="203">
        <v>0</v>
      </c>
      <c r="N773" s="191"/>
      <c r="O773" s="190"/>
    </row>
    <row r="774" spans="2:15" ht="15.75" customHeight="1" outlineLevel="2" x14ac:dyDescent="0.3">
      <c r="B774" s="207" t="s">
        <v>1685</v>
      </c>
      <c r="C774" s="20" t="s">
        <v>74</v>
      </c>
      <c r="D774" s="213" t="s">
        <v>11</v>
      </c>
      <c r="E774" s="71">
        <f>E768</f>
        <v>801.6</v>
      </c>
      <c r="F774" s="106">
        <f t="shared" si="204"/>
        <v>126</v>
      </c>
      <c r="G774" s="237">
        <v>60</v>
      </c>
      <c r="H774" s="237">
        <v>66</v>
      </c>
      <c r="I774" s="237">
        <v>0</v>
      </c>
      <c r="J774" s="114">
        <f t="shared" si="205"/>
        <v>101001.60000000001</v>
      </c>
      <c r="K774" s="212"/>
      <c r="L774" s="203">
        <v>101001.60000000001</v>
      </c>
      <c r="M774" s="203">
        <v>0</v>
      </c>
      <c r="N774" s="191"/>
      <c r="O774" s="190"/>
    </row>
    <row r="775" spans="2:15" ht="15.75" customHeight="1" outlineLevel="2" x14ac:dyDescent="0.3">
      <c r="B775" s="207" t="s">
        <v>1686</v>
      </c>
      <c r="C775" s="20" t="s">
        <v>73</v>
      </c>
      <c r="D775" s="213" t="s">
        <v>11</v>
      </c>
      <c r="E775" s="193">
        <f>E768</f>
        <v>801.6</v>
      </c>
      <c r="F775" s="106">
        <f t="shared" si="204"/>
        <v>427.2</v>
      </c>
      <c r="G775" s="237">
        <v>180</v>
      </c>
      <c r="H775" s="237">
        <v>247.2</v>
      </c>
      <c r="I775" s="237">
        <v>0</v>
      </c>
      <c r="J775" s="114">
        <f t="shared" si="205"/>
        <v>342443.52000000002</v>
      </c>
      <c r="K775" s="212"/>
      <c r="L775" s="203">
        <v>342443.52000000002</v>
      </c>
      <c r="M775" s="203">
        <v>0</v>
      </c>
      <c r="N775" s="191"/>
      <c r="O775" s="190"/>
    </row>
    <row r="776" spans="2:15" ht="15.75" customHeight="1" outlineLevel="2" x14ac:dyDescent="0.3">
      <c r="B776" s="207" t="s">
        <v>1687</v>
      </c>
      <c r="C776" s="20" t="s">
        <v>67</v>
      </c>
      <c r="D776" s="213" t="s">
        <v>8</v>
      </c>
      <c r="E776" s="193">
        <f>E768*0.2</f>
        <v>160.32</v>
      </c>
      <c r="F776" s="106">
        <f t="shared" si="204"/>
        <v>8856</v>
      </c>
      <c r="G776" s="237">
        <v>1800</v>
      </c>
      <c r="H776" s="237">
        <v>7056</v>
      </c>
      <c r="I776" s="237">
        <v>0</v>
      </c>
      <c r="J776" s="114">
        <f t="shared" si="205"/>
        <v>1419793.92</v>
      </c>
      <c r="K776" s="212"/>
      <c r="L776" s="203">
        <v>1419793.92</v>
      </c>
      <c r="M776" s="203">
        <v>0</v>
      </c>
      <c r="N776" s="191"/>
      <c r="O776" s="190"/>
    </row>
    <row r="777" spans="2:15" ht="15.75" customHeight="1" outlineLevel="2" x14ac:dyDescent="0.3">
      <c r="B777" s="207" t="s">
        <v>1688</v>
      </c>
      <c r="C777" s="20" t="s">
        <v>72</v>
      </c>
      <c r="D777" s="213" t="s">
        <v>11</v>
      </c>
      <c r="E777" s="193">
        <f>E768</f>
        <v>801.6</v>
      </c>
      <c r="F777" s="106">
        <f t="shared" si="204"/>
        <v>399</v>
      </c>
      <c r="G777" s="237">
        <v>150</v>
      </c>
      <c r="H777" s="237">
        <v>249</v>
      </c>
      <c r="I777" s="237">
        <v>0</v>
      </c>
      <c r="J777" s="114">
        <f t="shared" si="205"/>
        <v>319838.40000000002</v>
      </c>
      <c r="K777" s="212"/>
      <c r="L777" s="203">
        <v>319838.40000000002</v>
      </c>
      <c r="M777" s="203">
        <v>0</v>
      </c>
      <c r="N777" s="191"/>
      <c r="O777" s="190"/>
    </row>
    <row r="778" spans="2:15" ht="15.75" customHeight="1" outlineLevel="2" x14ac:dyDescent="0.3">
      <c r="B778" s="207" t="s">
        <v>1689</v>
      </c>
      <c r="C778" s="20" t="s">
        <v>69</v>
      </c>
      <c r="D778" s="213" t="s">
        <v>68</v>
      </c>
      <c r="E778" s="193"/>
      <c r="F778" s="106">
        <f t="shared" si="204"/>
        <v>0</v>
      </c>
      <c r="G778" s="237">
        <v>0</v>
      </c>
      <c r="H778" s="237">
        <v>0</v>
      </c>
      <c r="I778" s="237">
        <v>0</v>
      </c>
      <c r="J778" s="114">
        <f t="shared" si="205"/>
        <v>0</v>
      </c>
      <c r="K778" s="212"/>
      <c r="L778" s="203">
        <v>0</v>
      </c>
      <c r="M778" s="203">
        <v>0</v>
      </c>
      <c r="N778" s="191"/>
      <c r="O778" s="190"/>
    </row>
    <row r="779" spans="2:15" ht="47.25" customHeight="1" outlineLevel="2" x14ac:dyDescent="0.3">
      <c r="B779" s="176" t="s">
        <v>1690</v>
      </c>
      <c r="C779" s="174" t="s">
        <v>717</v>
      </c>
      <c r="D779" s="213" t="s">
        <v>366</v>
      </c>
      <c r="E779" s="193">
        <v>150.5</v>
      </c>
      <c r="F779" s="106">
        <f t="shared" si="204"/>
        <v>5316.73</v>
      </c>
      <c r="G779" s="237">
        <v>1781.5</v>
      </c>
      <c r="H779" s="237">
        <v>3535.23</v>
      </c>
      <c r="I779" s="237">
        <v>0</v>
      </c>
      <c r="J779" s="114">
        <f t="shared" si="205"/>
        <v>800167.87</v>
      </c>
      <c r="K779" s="212"/>
      <c r="L779" s="203">
        <v>800166.94</v>
      </c>
      <c r="M779" s="203">
        <v>0.93</v>
      </c>
      <c r="N779" s="191"/>
      <c r="O779" s="190"/>
    </row>
    <row r="780" spans="2:15" ht="31.5" customHeight="1" outlineLevel="2" x14ac:dyDescent="0.3">
      <c r="B780" s="176" t="s">
        <v>1691</v>
      </c>
      <c r="C780" s="132" t="s">
        <v>739</v>
      </c>
      <c r="D780" s="213"/>
      <c r="E780" s="193"/>
      <c r="F780" s="193"/>
      <c r="G780" s="237"/>
      <c r="H780" s="237"/>
      <c r="I780" s="237"/>
      <c r="J780" s="194"/>
      <c r="K780" s="212"/>
      <c r="L780" s="203">
        <v>0</v>
      </c>
      <c r="M780" s="203">
        <v>0</v>
      </c>
      <c r="N780" s="191"/>
      <c r="O780" s="190"/>
    </row>
    <row r="781" spans="2:15" ht="15.75" customHeight="1" outlineLevel="2" x14ac:dyDescent="0.3">
      <c r="B781" s="207" t="s">
        <v>1692</v>
      </c>
      <c r="C781" s="20" t="s">
        <v>719</v>
      </c>
      <c r="D781" s="213" t="s">
        <v>11</v>
      </c>
      <c r="E781" s="193">
        <v>59.5</v>
      </c>
      <c r="F781" s="193">
        <f t="shared" ref="F781:F789" si="206">G781+H781+I781*90</f>
        <v>413.68</v>
      </c>
      <c r="G781" s="237">
        <v>150</v>
      </c>
      <c r="H781" s="237">
        <v>263.68</v>
      </c>
      <c r="I781" s="237">
        <v>0</v>
      </c>
      <c r="J781" s="194">
        <f t="shared" ref="J781:J789" si="207">E781*F781</f>
        <v>24613.96</v>
      </c>
      <c r="K781" s="212"/>
      <c r="L781" s="203">
        <v>24613.759999999998</v>
      </c>
      <c r="M781" s="203">
        <v>0.2</v>
      </c>
      <c r="N781" s="191"/>
      <c r="O781" s="190"/>
    </row>
    <row r="782" spans="2:15" ht="15.75" customHeight="1" outlineLevel="2" x14ac:dyDescent="0.3">
      <c r="B782" s="207" t="s">
        <v>1693</v>
      </c>
      <c r="C782" s="20" t="s">
        <v>720</v>
      </c>
      <c r="D782" s="213" t="s">
        <v>11</v>
      </c>
      <c r="E782" s="193">
        <v>59.5</v>
      </c>
      <c r="F782" s="193">
        <f t="shared" si="206"/>
        <v>438.42</v>
      </c>
      <c r="G782" s="237">
        <v>150</v>
      </c>
      <c r="H782" s="237">
        <v>288.42</v>
      </c>
      <c r="I782" s="237">
        <v>0</v>
      </c>
      <c r="J782" s="194">
        <f t="shared" si="207"/>
        <v>26085.99</v>
      </c>
      <c r="K782" s="212"/>
      <c r="L782" s="203">
        <v>26085.99</v>
      </c>
      <c r="M782" s="203">
        <v>0</v>
      </c>
      <c r="N782" s="191"/>
      <c r="O782" s="190"/>
    </row>
    <row r="783" spans="2:15" ht="15.75" customHeight="1" outlineLevel="2" x14ac:dyDescent="0.3">
      <c r="B783" s="207" t="s">
        <v>1694</v>
      </c>
      <c r="C783" s="20" t="s">
        <v>721</v>
      </c>
      <c r="D783" s="213" t="s">
        <v>11</v>
      </c>
      <c r="E783" s="193">
        <v>59.5</v>
      </c>
      <c r="F783" s="193">
        <f t="shared" si="206"/>
        <v>126</v>
      </c>
      <c r="G783" s="237">
        <v>60</v>
      </c>
      <c r="H783" s="237">
        <v>66</v>
      </c>
      <c r="I783" s="237">
        <v>0</v>
      </c>
      <c r="J783" s="194">
        <f t="shared" si="207"/>
        <v>7497</v>
      </c>
      <c r="K783" s="212"/>
      <c r="L783" s="203">
        <v>7497</v>
      </c>
      <c r="M783" s="203">
        <v>0</v>
      </c>
      <c r="N783" s="191"/>
      <c r="O783" s="190"/>
    </row>
    <row r="784" spans="2:15" ht="15.75" customHeight="1" outlineLevel="2" x14ac:dyDescent="0.3">
      <c r="B784" s="207" t="s">
        <v>1695</v>
      </c>
      <c r="C784" s="20" t="s">
        <v>722</v>
      </c>
      <c r="D784" s="213" t="s">
        <v>11</v>
      </c>
      <c r="E784" s="193">
        <v>59.5</v>
      </c>
      <c r="F784" s="193">
        <f t="shared" si="206"/>
        <v>944.4</v>
      </c>
      <c r="G784" s="237">
        <v>390</v>
      </c>
      <c r="H784" s="237">
        <v>554.4</v>
      </c>
      <c r="I784" s="237">
        <v>0</v>
      </c>
      <c r="J784" s="194">
        <f t="shared" si="207"/>
        <v>56191.8</v>
      </c>
      <c r="K784" s="212"/>
      <c r="L784" s="203">
        <v>56191.8</v>
      </c>
      <c r="M784" s="203">
        <v>0</v>
      </c>
      <c r="N784" s="191"/>
      <c r="O784" s="190"/>
    </row>
    <row r="785" spans="2:15" ht="15.75" customHeight="1" outlineLevel="2" x14ac:dyDescent="0.3">
      <c r="B785" s="207" t="s">
        <v>1696</v>
      </c>
      <c r="C785" s="20" t="s">
        <v>723</v>
      </c>
      <c r="D785" s="213" t="s">
        <v>8</v>
      </c>
      <c r="E785" s="193">
        <v>5.95</v>
      </c>
      <c r="F785" s="193">
        <f t="shared" si="206"/>
        <v>9336</v>
      </c>
      <c r="G785" s="237">
        <v>2280</v>
      </c>
      <c r="H785" s="237">
        <v>7056</v>
      </c>
      <c r="I785" s="237">
        <v>0</v>
      </c>
      <c r="J785" s="194">
        <f t="shared" si="207"/>
        <v>55549.2</v>
      </c>
      <c r="K785" s="212"/>
      <c r="L785" s="203">
        <v>55549.2</v>
      </c>
      <c r="M785" s="203">
        <v>0</v>
      </c>
      <c r="N785" s="191"/>
      <c r="O785" s="190"/>
    </row>
    <row r="786" spans="2:15" ht="15.75" customHeight="1" outlineLevel="2" x14ac:dyDescent="0.3">
      <c r="B786" s="207" t="s">
        <v>1697</v>
      </c>
      <c r="C786" s="20" t="s">
        <v>724</v>
      </c>
      <c r="D786" s="213" t="s">
        <v>11</v>
      </c>
      <c r="E786" s="193">
        <v>59.5</v>
      </c>
      <c r="F786" s="193">
        <f t="shared" si="206"/>
        <v>252</v>
      </c>
      <c r="G786" s="237">
        <v>120</v>
      </c>
      <c r="H786" s="237">
        <v>132</v>
      </c>
      <c r="I786" s="237">
        <v>0</v>
      </c>
      <c r="J786" s="194">
        <f t="shared" si="207"/>
        <v>14994</v>
      </c>
      <c r="K786" s="212"/>
      <c r="L786" s="203">
        <v>14994</v>
      </c>
      <c r="M786" s="203">
        <v>0</v>
      </c>
      <c r="N786" s="191"/>
      <c r="O786" s="190"/>
    </row>
    <row r="787" spans="2:15" ht="15.75" customHeight="1" outlineLevel="2" x14ac:dyDescent="0.3">
      <c r="B787" s="207" t="s">
        <v>1698</v>
      </c>
      <c r="C787" s="20" t="s">
        <v>725</v>
      </c>
      <c r="D787" s="213" t="s">
        <v>11</v>
      </c>
      <c r="E787" s="193">
        <v>59.5</v>
      </c>
      <c r="F787" s="193">
        <f t="shared" si="206"/>
        <v>840</v>
      </c>
      <c r="G787" s="237">
        <v>120</v>
      </c>
      <c r="H787" s="237">
        <v>720</v>
      </c>
      <c r="I787" s="237">
        <v>0</v>
      </c>
      <c r="J787" s="194">
        <f t="shared" si="207"/>
        <v>49980</v>
      </c>
      <c r="K787" s="212"/>
      <c r="L787" s="203">
        <v>49980</v>
      </c>
      <c r="M787" s="203">
        <v>0</v>
      </c>
      <c r="N787" s="191"/>
      <c r="O787" s="190"/>
    </row>
    <row r="788" spans="2:15" ht="15.75" customHeight="1" outlineLevel="2" x14ac:dyDescent="0.3">
      <c r="B788" s="207" t="s">
        <v>1699</v>
      </c>
      <c r="C788" s="20" t="s">
        <v>726</v>
      </c>
      <c r="D788" s="213" t="s">
        <v>155</v>
      </c>
      <c r="E788" s="193">
        <v>47.5</v>
      </c>
      <c r="F788" s="193">
        <f t="shared" si="206"/>
        <v>360</v>
      </c>
      <c r="G788" s="237">
        <v>180</v>
      </c>
      <c r="H788" s="237">
        <v>180</v>
      </c>
      <c r="I788" s="237">
        <v>0</v>
      </c>
      <c r="J788" s="194">
        <f t="shared" si="207"/>
        <v>17100</v>
      </c>
      <c r="K788" s="212"/>
      <c r="L788" s="203">
        <v>17100</v>
      </c>
      <c r="M788" s="203">
        <v>0</v>
      </c>
      <c r="N788" s="191"/>
      <c r="O788" s="190"/>
    </row>
    <row r="789" spans="2:15" ht="15.75" customHeight="1" outlineLevel="2" x14ac:dyDescent="0.3">
      <c r="B789" s="207" t="s">
        <v>1700</v>
      </c>
      <c r="C789" s="20" t="s">
        <v>727</v>
      </c>
      <c r="D789" s="213" t="s">
        <v>155</v>
      </c>
      <c r="E789" s="193">
        <v>47.5</v>
      </c>
      <c r="F789" s="193">
        <f t="shared" si="206"/>
        <v>480</v>
      </c>
      <c r="G789" s="237">
        <v>180</v>
      </c>
      <c r="H789" s="237">
        <v>300</v>
      </c>
      <c r="I789" s="237">
        <v>0</v>
      </c>
      <c r="J789" s="194">
        <f t="shared" si="207"/>
        <v>22800</v>
      </c>
      <c r="K789" s="212"/>
      <c r="L789" s="203">
        <v>22800</v>
      </c>
      <c r="M789" s="203">
        <v>0</v>
      </c>
      <c r="N789" s="191"/>
      <c r="O789" s="190"/>
    </row>
    <row r="790" spans="2:15" ht="15.75" customHeight="1" outlineLevel="2" x14ac:dyDescent="0.3">
      <c r="B790" s="176" t="s">
        <v>1701</v>
      </c>
      <c r="C790" s="132" t="s">
        <v>740</v>
      </c>
      <c r="D790" s="213"/>
      <c r="E790" s="193"/>
      <c r="F790" s="193"/>
      <c r="G790" s="237"/>
      <c r="H790" s="237"/>
      <c r="I790" s="237"/>
      <c r="J790" s="194"/>
      <c r="K790" s="212"/>
      <c r="L790" s="203">
        <v>0</v>
      </c>
      <c r="M790" s="203">
        <v>0</v>
      </c>
      <c r="N790" s="191"/>
      <c r="O790" s="190"/>
    </row>
    <row r="791" spans="2:15" ht="15.75" customHeight="1" outlineLevel="2" x14ac:dyDescent="0.3">
      <c r="B791" s="207" t="s">
        <v>1702</v>
      </c>
      <c r="C791" s="20" t="s">
        <v>741</v>
      </c>
      <c r="D791" s="213" t="s">
        <v>8</v>
      </c>
      <c r="E791" s="193">
        <v>10.6</v>
      </c>
      <c r="F791" s="193">
        <f t="shared" ref="F791:F793" si="208">G791+H791+I791*90</f>
        <v>10656</v>
      </c>
      <c r="G791" s="237">
        <v>3600</v>
      </c>
      <c r="H791" s="237">
        <v>7056</v>
      </c>
      <c r="I791" s="237">
        <v>0</v>
      </c>
      <c r="J791" s="194">
        <f t="shared" ref="J791:J793" si="209">E791*F791</f>
        <v>112953.60000000001</v>
      </c>
      <c r="K791" s="212"/>
      <c r="L791" s="203">
        <v>112953.60000000001</v>
      </c>
      <c r="M791" s="203">
        <v>0</v>
      </c>
      <c r="N791" s="191"/>
      <c r="O791" s="190"/>
    </row>
    <row r="792" spans="2:15" ht="15.75" customHeight="1" outlineLevel="2" x14ac:dyDescent="0.3">
      <c r="B792" s="207" t="s">
        <v>1703</v>
      </c>
      <c r="C792" s="20" t="s">
        <v>730</v>
      </c>
      <c r="D792" s="213" t="s">
        <v>11</v>
      </c>
      <c r="E792" s="193">
        <v>41.03</v>
      </c>
      <c r="F792" s="193">
        <f t="shared" si="208"/>
        <v>2052</v>
      </c>
      <c r="G792" s="237">
        <v>600</v>
      </c>
      <c r="H792" s="237">
        <v>1452</v>
      </c>
      <c r="I792" s="237">
        <v>0</v>
      </c>
      <c r="J792" s="194">
        <f t="shared" si="209"/>
        <v>84193.56</v>
      </c>
      <c r="K792" s="212"/>
      <c r="L792" s="203">
        <v>84193.56</v>
      </c>
      <c r="M792" s="203">
        <v>0</v>
      </c>
      <c r="N792" s="191"/>
      <c r="O792" s="190"/>
    </row>
    <row r="793" spans="2:15" ht="15.75" customHeight="1" outlineLevel="2" x14ac:dyDescent="0.3">
      <c r="B793" s="207" t="s">
        <v>1704</v>
      </c>
      <c r="C793" s="20" t="s">
        <v>742</v>
      </c>
      <c r="D793" s="213" t="s">
        <v>11</v>
      </c>
      <c r="E793" s="193">
        <v>41.03</v>
      </c>
      <c r="F793" s="193">
        <f t="shared" si="208"/>
        <v>702</v>
      </c>
      <c r="G793" s="237">
        <v>240</v>
      </c>
      <c r="H793" s="237">
        <v>462</v>
      </c>
      <c r="I793" s="237">
        <v>0</v>
      </c>
      <c r="J793" s="194">
        <f t="shared" si="209"/>
        <v>28803.06</v>
      </c>
      <c r="K793" s="212"/>
      <c r="L793" s="203">
        <v>28803.06</v>
      </c>
      <c r="M793" s="203">
        <v>0</v>
      </c>
      <c r="N793" s="191"/>
      <c r="O793" s="190"/>
    </row>
    <row r="794" spans="2:15" ht="15.75" customHeight="1" outlineLevel="2" x14ac:dyDescent="0.3">
      <c r="B794" s="176" t="s">
        <v>1705</v>
      </c>
      <c r="C794" s="132" t="s">
        <v>710</v>
      </c>
      <c r="D794" s="213"/>
      <c r="E794" s="193"/>
      <c r="F794" s="193"/>
      <c r="G794" s="237"/>
      <c r="H794" s="237"/>
      <c r="I794" s="237"/>
      <c r="J794" s="194"/>
      <c r="K794" s="212"/>
      <c r="L794" s="203">
        <v>0</v>
      </c>
      <c r="M794" s="203">
        <v>0</v>
      </c>
      <c r="N794" s="191"/>
      <c r="O794" s="190"/>
    </row>
    <row r="795" spans="2:15" ht="31.5" customHeight="1" outlineLevel="2" x14ac:dyDescent="0.3">
      <c r="B795" s="207" t="s">
        <v>1706</v>
      </c>
      <c r="C795" s="20" t="s">
        <v>733</v>
      </c>
      <c r="D795" s="213" t="s">
        <v>11</v>
      </c>
      <c r="E795" s="193">
        <v>43.08</v>
      </c>
      <c r="F795" s="106">
        <f t="shared" ref="F795:F800" si="210">G795+H795+I795*90</f>
        <v>413.68</v>
      </c>
      <c r="G795" s="237">
        <v>150</v>
      </c>
      <c r="H795" s="237">
        <v>263.68</v>
      </c>
      <c r="I795" s="237">
        <v>0</v>
      </c>
      <c r="J795" s="114">
        <f t="shared" ref="J795:J800" si="211">E795*F795</f>
        <v>17821.330000000002</v>
      </c>
      <c r="K795" s="212"/>
      <c r="L795" s="203">
        <v>17821.189999999999</v>
      </c>
      <c r="M795" s="203">
        <v>0.14000000000000001</v>
      </c>
      <c r="N795" s="191"/>
      <c r="O795" s="190"/>
    </row>
    <row r="796" spans="2:15" ht="15.75" customHeight="1" outlineLevel="2" x14ac:dyDescent="0.3">
      <c r="B796" s="207" t="s">
        <v>1708</v>
      </c>
      <c r="C796" s="20" t="s">
        <v>734</v>
      </c>
      <c r="D796" s="213" t="s">
        <v>11</v>
      </c>
      <c r="E796" s="193">
        <v>43.08</v>
      </c>
      <c r="F796" s="106">
        <f t="shared" si="210"/>
        <v>438.42</v>
      </c>
      <c r="G796" s="237">
        <v>150</v>
      </c>
      <c r="H796" s="237">
        <v>288.42</v>
      </c>
      <c r="I796" s="237">
        <v>0</v>
      </c>
      <c r="J796" s="114">
        <f t="shared" si="211"/>
        <v>18887.13</v>
      </c>
      <c r="K796" s="212"/>
      <c r="L796" s="203">
        <v>18887.13</v>
      </c>
      <c r="M796" s="203">
        <v>0</v>
      </c>
      <c r="N796" s="191"/>
      <c r="O796" s="190"/>
    </row>
    <row r="797" spans="2:15" ht="15.75" customHeight="1" outlineLevel="2" x14ac:dyDescent="0.3">
      <c r="B797" s="207" t="s">
        <v>1709</v>
      </c>
      <c r="C797" s="20" t="s">
        <v>735</v>
      </c>
      <c r="D797" s="213" t="s">
        <v>11</v>
      </c>
      <c r="E797" s="193">
        <v>43.08</v>
      </c>
      <c r="F797" s="106">
        <f t="shared" si="210"/>
        <v>126</v>
      </c>
      <c r="G797" s="237">
        <v>60</v>
      </c>
      <c r="H797" s="237">
        <v>66</v>
      </c>
      <c r="I797" s="237">
        <v>0</v>
      </c>
      <c r="J797" s="114">
        <f t="shared" si="211"/>
        <v>5428.08</v>
      </c>
      <c r="K797" s="212"/>
      <c r="L797" s="203">
        <v>5428.08</v>
      </c>
      <c r="M797" s="203">
        <v>0</v>
      </c>
      <c r="N797" s="191"/>
      <c r="O797" s="190"/>
    </row>
    <row r="798" spans="2:15" ht="15.75" customHeight="1" outlineLevel="2" x14ac:dyDescent="0.3">
      <c r="B798" s="207" t="s">
        <v>1710</v>
      </c>
      <c r="C798" s="20" t="s">
        <v>714</v>
      </c>
      <c r="D798" s="213" t="s">
        <v>11</v>
      </c>
      <c r="E798" s="193">
        <v>143.6</v>
      </c>
      <c r="F798" s="106">
        <f t="shared" si="210"/>
        <v>12960</v>
      </c>
      <c r="G798" s="237">
        <v>2400</v>
      </c>
      <c r="H798" s="237">
        <v>10560</v>
      </c>
      <c r="I798" s="237">
        <v>0</v>
      </c>
      <c r="J798" s="114">
        <f t="shared" si="211"/>
        <v>1861056</v>
      </c>
      <c r="K798" s="212"/>
      <c r="L798" s="203">
        <v>1861056</v>
      </c>
      <c r="M798" s="203">
        <v>0</v>
      </c>
      <c r="N798" s="191"/>
      <c r="O798" s="190"/>
    </row>
    <row r="799" spans="2:15" ht="15.75" customHeight="1" outlineLevel="2" x14ac:dyDescent="0.3">
      <c r="B799" s="207" t="s">
        <v>1711</v>
      </c>
      <c r="C799" s="20" t="s">
        <v>736</v>
      </c>
      <c r="D799" s="213" t="s">
        <v>8</v>
      </c>
      <c r="E799" s="193">
        <v>14.36</v>
      </c>
      <c r="F799" s="106">
        <f t="shared" si="210"/>
        <v>9336</v>
      </c>
      <c r="G799" s="237">
        <v>2280</v>
      </c>
      <c r="H799" s="237">
        <v>7056</v>
      </c>
      <c r="I799" s="237">
        <v>0</v>
      </c>
      <c r="J799" s="114">
        <f t="shared" si="211"/>
        <v>134064.95999999999</v>
      </c>
      <c r="K799" s="212"/>
      <c r="L799" s="203">
        <v>134064.95999999999</v>
      </c>
      <c r="M799" s="203">
        <v>0</v>
      </c>
      <c r="N799" s="191"/>
      <c r="O799" s="190"/>
    </row>
    <row r="800" spans="2:15" ht="15.75" customHeight="1" outlineLevel="2" x14ac:dyDescent="0.3">
      <c r="B800" s="207" t="s">
        <v>1707</v>
      </c>
      <c r="C800" s="20" t="s">
        <v>716</v>
      </c>
      <c r="D800" s="213" t="s">
        <v>155</v>
      </c>
      <c r="E800" s="193">
        <v>287.2</v>
      </c>
      <c r="F800" s="106">
        <f t="shared" si="210"/>
        <v>5340</v>
      </c>
      <c r="G800" s="237">
        <v>720</v>
      </c>
      <c r="H800" s="237">
        <v>4620</v>
      </c>
      <c r="I800" s="237">
        <v>0</v>
      </c>
      <c r="J800" s="114">
        <f t="shared" si="211"/>
        <v>1533648</v>
      </c>
      <c r="K800" s="212"/>
      <c r="L800" s="203">
        <v>1533648</v>
      </c>
      <c r="M800" s="203">
        <v>0</v>
      </c>
      <c r="N800" s="191"/>
      <c r="O800" s="190"/>
    </row>
    <row r="801" spans="2:15" ht="15.75" customHeight="1" outlineLevel="1" x14ac:dyDescent="0.3">
      <c r="B801" s="172" t="s">
        <v>90</v>
      </c>
      <c r="C801" s="171" t="s">
        <v>36</v>
      </c>
      <c r="D801" s="168"/>
      <c r="E801" s="169"/>
      <c r="F801" s="169"/>
      <c r="G801" s="169"/>
      <c r="H801" s="169"/>
      <c r="I801" s="169"/>
      <c r="J801" s="112">
        <f>SUBTOTAL(9,J802:J805)</f>
        <v>15871993.57</v>
      </c>
      <c r="K801" s="16"/>
      <c r="L801" s="203">
        <v>0</v>
      </c>
      <c r="M801" s="203"/>
      <c r="N801" s="191"/>
      <c r="O801" s="190"/>
    </row>
    <row r="802" spans="2:15" ht="94.5" customHeight="1" outlineLevel="2" x14ac:dyDescent="0.3">
      <c r="B802" s="176" t="s">
        <v>1712</v>
      </c>
      <c r="C802" s="174" t="s">
        <v>134</v>
      </c>
      <c r="D802" s="213" t="s">
        <v>55</v>
      </c>
      <c r="E802" s="193">
        <v>109</v>
      </c>
      <c r="F802" s="106">
        <f t="shared" ref="F802:F805" si="212">G802+H802+I802*90</f>
        <v>65400</v>
      </c>
      <c r="G802" s="237">
        <v>1800</v>
      </c>
      <c r="H802" s="237">
        <v>63600</v>
      </c>
      <c r="I802" s="237">
        <v>0</v>
      </c>
      <c r="J802" s="114">
        <f t="shared" ref="J802:J805" si="213">E802*F802</f>
        <v>7128600</v>
      </c>
      <c r="K802" s="195" t="s">
        <v>250</v>
      </c>
      <c r="L802" s="203">
        <v>7128600</v>
      </c>
      <c r="M802" s="203">
        <v>0</v>
      </c>
      <c r="N802" s="191"/>
      <c r="O802" s="190"/>
    </row>
    <row r="803" spans="2:15" ht="94.5" customHeight="1" outlineLevel="2" x14ac:dyDescent="0.3">
      <c r="B803" s="176" t="s">
        <v>1713</v>
      </c>
      <c r="C803" s="174" t="s">
        <v>135</v>
      </c>
      <c r="D803" s="213" t="s">
        <v>55</v>
      </c>
      <c r="E803" s="193">
        <v>109</v>
      </c>
      <c r="F803" s="106">
        <f t="shared" si="212"/>
        <v>60906.73</v>
      </c>
      <c r="G803" s="237">
        <v>2830.09</v>
      </c>
      <c r="H803" s="237">
        <v>58076.639999999999</v>
      </c>
      <c r="I803" s="237">
        <v>0</v>
      </c>
      <c r="J803" s="114">
        <f t="shared" si="213"/>
        <v>6638833.5700000003</v>
      </c>
      <c r="K803" s="195" t="s">
        <v>250</v>
      </c>
      <c r="L803" s="203">
        <v>6638833.46</v>
      </c>
      <c r="M803" s="203">
        <v>0.11</v>
      </c>
      <c r="N803" s="191"/>
      <c r="O803" s="190"/>
    </row>
    <row r="804" spans="2:15" ht="72.75" customHeight="1" outlineLevel="2" x14ac:dyDescent="0.3">
      <c r="B804" s="176" t="s">
        <v>1714</v>
      </c>
      <c r="C804" s="2" t="s">
        <v>254</v>
      </c>
      <c r="D804" s="22" t="s">
        <v>55</v>
      </c>
      <c r="E804" s="46">
        <v>1</v>
      </c>
      <c r="F804" s="106">
        <f t="shared" si="212"/>
        <v>20160</v>
      </c>
      <c r="G804" s="237">
        <v>840</v>
      </c>
      <c r="H804" s="237">
        <v>19320</v>
      </c>
      <c r="I804" s="237">
        <v>0</v>
      </c>
      <c r="J804" s="114">
        <f t="shared" si="213"/>
        <v>20160</v>
      </c>
      <c r="K804" s="195"/>
      <c r="L804" s="203">
        <v>20160</v>
      </c>
      <c r="M804" s="203">
        <v>0</v>
      </c>
      <c r="N804" s="191"/>
      <c r="O804" s="190"/>
    </row>
    <row r="805" spans="2:15" ht="72.75" customHeight="1" outlineLevel="2" x14ac:dyDescent="0.3">
      <c r="B805" s="176" t="s">
        <v>1715</v>
      </c>
      <c r="C805" s="174" t="s">
        <v>868</v>
      </c>
      <c r="D805" s="213" t="s">
        <v>55</v>
      </c>
      <c r="E805" s="193">
        <v>180</v>
      </c>
      <c r="F805" s="106">
        <f t="shared" si="212"/>
        <v>11580</v>
      </c>
      <c r="G805" s="237">
        <v>1080</v>
      </c>
      <c r="H805" s="237">
        <v>10500</v>
      </c>
      <c r="I805" s="237">
        <v>0</v>
      </c>
      <c r="J805" s="114">
        <f t="shared" si="213"/>
        <v>2084400</v>
      </c>
      <c r="K805" s="195"/>
      <c r="L805" s="203">
        <v>2084400</v>
      </c>
      <c r="M805" s="203">
        <v>0</v>
      </c>
      <c r="N805" s="191"/>
      <c r="O805" s="190"/>
    </row>
    <row r="806" spans="2:15" s="173" customFormat="1" ht="15.75" customHeight="1" outlineLevel="1" x14ac:dyDescent="0.3">
      <c r="B806" s="172" t="s">
        <v>91</v>
      </c>
      <c r="C806" s="171" t="s">
        <v>255</v>
      </c>
      <c r="D806" s="168"/>
      <c r="E806" s="169"/>
      <c r="F806" s="169"/>
      <c r="G806" s="169"/>
      <c r="H806" s="169"/>
      <c r="I806" s="169"/>
      <c r="J806" s="112">
        <f>SUBTOTAL(9,J807:J809)</f>
        <v>21881475</v>
      </c>
      <c r="K806" s="16"/>
      <c r="L806" s="203">
        <v>0</v>
      </c>
      <c r="M806" s="203"/>
      <c r="N806" s="191"/>
      <c r="O806" s="190"/>
    </row>
    <row r="807" spans="2:15" s="173" customFormat="1" ht="31.5" customHeight="1" outlineLevel="2" x14ac:dyDescent="0.3">
      <c r="B807" s="176" t="s">
        <v>1716</v>
      </c>
      <c r="C807" s="174" t="s">
        <v>256</v>
      </c>
      <c r="D807" s="213" t="s">
        <v>257</v>
      </c>
      <c r="E807" s="193">
        <v>100</v>
      </c>
      <c r="F807" s="106">
        <f t="shared" ref="F807:F809" si="214">G807+H807+I807*90</f>
        <v>189000</v>
      </c>
      <c r="G807" s="237">
        <v>20250</v>
      </c>
      <c r="H807" s="237">
        <v>168750</v>
      </c>
      <c r="I807" s="237">
        <v>0</v>
      </c>
      <c r="J807" s="114">
        <f t="shared" ref="J807:J809" si="215">E807*F807</f>
        <v>18900000</v>
      </c>
      <c r="K807" s="212"/>
      <c r="L807" s="203">
        <v>18900000</v>
      </c>
      <c r="M807" s="203">
        <v>0</v>
      </c>
      <c r="N807" s="191"/>
      <c r="O807" s="190"/>
    </row>
    <row r="808" spans="2:15" s="173" customFormat="1" ht="78.75" customHeight="1" outlineLevel="2" x14ac:dyDescent="0.3">
      <c r="B808" s="176" t="s">
        <v>1717</v>
      </c>
      <c r="C808" s="174" t="s">
        <v>750</v>
      </c>
      <c r="D808" s="213" t="s">
        <v>155</v>
      </c>
      <c r="E808" s="193">
        <v>147</v>
      </c>
      <c r="F808" s="106">
        <f t="shared" si="214"/>
        <v>7425</v>
      </c>
      <c r="G808" s="237">
        <v>2025</v>
      </c>
      <c r="H808" s="237">
        <v>5400</v>
      </c>
      <c r="I808" s="237">
        <v>0</v>
      </c>
      <c r="J808" s="114">
        <f t="shared" si="215"/>
        <v>1091475</v>
      </c>
      <c r="K808" s="212"/>
      <c r="L808" s="203">
        <v>1091475</v>
      </c>
      <c r="M808" s="203">
        <v>0</v>
      </c>
      <c r="N808" s="191"/>
      <c r="O808" s="190"/>
    </row>
    <row r="809" spans="2:15" s="173" customFormat="1" ht="31.5" customHeight="1" outlineLevel="2" x14ac:dyDescent="0.3">
      <c r="B809" s="176" t="s">
        <v>1718</v>
      </c>
      <c r="C809" s="174" t="s">
        <v>258</v>
      </c>
      <c r="D809" s="213" t="s">
        <v>257</v>
      </c>
      <c r="E809" s="193">
        <v>10</v>
      </c>
      <c r="F809" s="106">
        <f t="shared" si="214"/>
        <v>189000</v>
      </c>
      <c r="G809" s="237">
        <v>20250</v>
      </c>
      <c r="H809" s="237">
        <v>168750</v>
      </c>
      <c r="I809" s="237">
        <v>0</v>
      </c>
      <c r="J809" s="114">
        <f t="shared" si="215"/>
        <v>1890000</v>
      </c>
      <c r="K809" s="212"/>
      <c r="L809" s="203">
        <v>1890000</v>
      </c>
      <c r="M809" s="203">
        <v>0</v>
      </c>
      <c r="N809" s="191"/>
      <c r="O809" s="190"/>
    </row>
    <row r="810" spans="2:15" s="173" customFormat="1" ht="15.75" customHeight="1" outlineLevel="1" x14ac:dyDescent="0.3">
      <c r="B810" s="172" t="s">
        <v>92</v>
      </c>
      <c r="C810" s="171" t="s">
        <v>39</v>
      </c>
      <c r="D810" s="168"/>
      <c r="E810" s="169"/>
      <c r="F810" s="169"/>
      <c r="G810" s="169"/>
      <c r="H810" s="169"/>
      <c r="I810" s="169"/>
      <c r="J810" s="112">
        <f>SUBTOTAL(9,J811:J820)</f>
        <v>5433431.9400000004</v>
      </c>
      <c r="K810" s="16"/>
      <c r="L810" s="203">
        <v>0</v>
      </c>
      <c r="M810" s="203"/>
      <c r="N810" s="191"/>
      <c r="O810" s="190"/>
    </row>
    <row r="811" spans="2:15" s="173" customFormat="1" ht="15.75" customHeight="1" outlineLevel="2" x14ac:dyDescent="0.3">
      <c r="B811" s="176" t="s">
        <v>1719</v>
      </c>
      <c r="C811" s="174" t="s">
        <v>259</v>
      </c>
      <c r="D811" s="213" t="s">
        <v>54</v>
      </c>
      <c r="E811" s="193">
        <v>1</v>
      </c>
      <c r="F811" s="106">
        <f t="shared" ref="F811:F820" si="216">G811+H811+I811*90</f>
        <v>42000</v>
      </c>
      <c r="G811" s="237">
        <v>36000</v>
      </c>
      <c r="H811" s="237">
        <v>6000</v>
      </c>
      <c r="I811" s="237">
        <v>0</v>
      </c>
      <c r="J811" s="114">
        <f t="shared" ref="J811:J820" si="217">E811*F811</f>
        <v>42000</v>
      </c>
      <c r="K811" s="212"/>
      <c r="L811" s="203">
        <v>42000</v>
      </c>
      <c r="M811" s="203">
        <v>0</v>
      </c>
      <c r="N811" s="191"/>
      <c r="O811" s="190"/>
    </row>
    <row r="812" spans="2:15" s="173" customFormat="1" ht="47.25" customHeight="1" outlineLevel="2" x14ac:dyDescent="0.3">
      <c r="B812" s="176" t="s">
        <v>1720</v>
      </c>
      <c r="C812" s="174" t="s">
        <v>260</v>
      </c>
      <c r="D812" s="213" t="s">
        <v>54</v>
      </c>
      <c r="E812" s="193">
        <v>19</v>
      </c>
      <c r="F812" s="106">
        <f t="shared" si="216"/>
        <v>11400</v>
      </c>
      <c r="G812" s="237">
        <v>8400</v>
      </c>
      <c r="H812" s="237">
        <v>3000</v>
      </c>
      <c r="I812" s="237">
        <v>0</v>
      </c>
      <c r="J812" s="114">
        <f t="shared" si="217"/>
        <v>216600</v>
      </c>
      <c r="K812" s="212"/>
      <c r="L812" s="203">
        <v>216600</v>
      </c>
      <c r="M812" s="203">
        <v>0</v>
      </c>
      <c r="N812" s="191"/>
      <c r="O812" s="190"/>
    </row>
    <row r="813" spans="2:15" s="173" customFormat="1" ht="47.25" customHeight="1" outlineLevel="2" x14ac:dyDescent="0.3">
      <c r="B813" s="176" t="s">
        <v>1721</v>
      </c>
      <c r="C813" s="174" t="s">
        <v>261</v>
      </c>
      <c r="D813" s="213" t="s">
        <v>54</v>
      </c>
      <c r="E813" s="193">
        <v>19</v>
      </c>
      <c r="F813" s="106">
        <f t="shared" si="216"/>
        <v>13800</v>
      </c>
      <c r="G813" s="237">
        <v>10800</v>
      </c>
      <c r="H813" s="237">
        <v>3000</v>
      </c>
      <c r="I813" s="237">
        <v>0</v>
      </c>
      <c r="J813" s="114">
        <f t="shared" si="217"/>
        <v>262200</v>
      </c>
      <c r="K813" s="212"/>
      <c r="L813" s="203">
        <v>262200</v>
      </c>
      <c r="M813" s="203">
        <v>0</v>
      </c>
      <c r="N813" s="191"/>
      <c r="O813" s="190"/>
    </row>
    <row r="814" spans="2:15" s="173" customFormat="1" ht="31.5" customHeight="1" outlineLevel="2" x14ac:dyDescent="0.3">
      <c r="B814" s="176" t="s">
        <v>1722</v>
      </c>
      <c r="C814" s="174" t="s">
        <v>262</v>
      </c>
      <c r="D814" s="213" t="s">
        <v>54</v>
      </c>
      <c r="E814" s="193">
        <v>19</v>
      </c>
      <c r="F814" s="106">
        <f t="shared" si="216"/>
        <v>1140</v>
      </c>
      <c r="G814" s="237">
        <v>360</v>
      </c>
      <c r="H814" s="237">
        <v>780</v>
      </c>
      <c r="I814" s="237">
        <v>0</v>
      </c>
      <c r="J814" s="114">
        <f t="shared" si="217"/>
        <v>21660</v>
      </c>
      <c r="K814" s="212"/>
      <c r="L814" s="203">
        <v>21660</v>
      </c>
      <c r="M814" s="203">
        <v>0</v>
      </c>
      <c r="N814" s="191"/>
      <c r="O814" s="190"/>
    </row>
    <row r="815" spans="2:15" s="173" customFormat="1" ht="47.25" customHeight="1" outlineLevel="2" x14ac:dyDescent="0.3">
      <c r="B815" s="176" t="s">
        <v>1723</v>
      </c>
      <c r="C815" s="174" t="s">
        <v>263</v>
      </c>
      <c r="D815" s="213" t="s">
        <v>54</v>
      </c>
      <c r="E815" s="193">
        <v>19</v>
      </c>
      <c r="F815" s="106">
        <f t="shared" si="216"/>
        <v>11400</v>
      </c>
      <c r="G815" s="237">
        <v>8400</v>
      </c>
      <c r="H815" s="237">
        <v>3000</v>
      </c>
      <c r="I815" s="237">
        <v>0</v>
      </c>
      <c r="J815" s="114">
        <f t="shared" si="217"/>
        <v>216600</v>
      </c>
      <c r="K815" s="212"/>
      <c r="L815" s="203">
        <v>216600</v>
      </c>
      <c r="M815" s="203">
        <v>0</v>
      </c>
      <c r="N815" s="191"/>
      <c r="O815" s="190"/>
    </row>
    <row r="816" spans="2:15" s="173" customFormat="1" ht="31.5" customHeight="1" outlineLevel="2" x14ac:dyDescent="0.3">
      <c r="B816" s="176" t="s">
        <v>1724</v>
      </c>
      <c r="C816" s="174" t="s">
        <v>264</v>
      </c>
      <c r="D816" s="213" t="s">
        <v>54</v>
      </c>
      <c r="E816" s="193">
        <v>109</v>
      </c>
      <c r="F816" s="106">
        <f t="shared" si="216"/>
        <v>2040</v>
      </c>
      <c r="G816" s="237">
        <v>1440</v>
      </c>
      <c r="H816" s="237">
        <v>600</v>
      </c>
      <c r="I816" s="237">
        <v>0</v>
      </c>
      <c r="J816" s="114">
        <f t="shared" si="217"/>
        <v>222360</v>
      </c>
      <c r="K816" s="212"/>
      <c r="L816" s="203">
        <v>222360</v>
      </c>
      <c r="M816" s="203">
        <v>0</v>
      </c>
      <c r="N816" s="191"/>
      <c r="O816" s="190"/>
    </row>
    <row r="817" spans="2:15" s="173" customFormat="1" ht="47.25" customHeight="1" outlineLevel="2" x14ac:dyDescent="0.3">
      <c r="B817" s="176" t="s">
        <v>1725</v>
      </c>
      <c r="C817" s="174" t="s">
        <v>265</v>
      </c>
      <c r="D817" s="213" t="s">
        <v>54</v>
      </c>
      <c r="E817" s="193">
        <v>1</v>
      </c>
      <c r="F817" s="106">
        <f t="shared" si="216"/>
        <v>1920000</v>
      </c>
      <c r="G817" s="237">
        <v>360000</v>
      </c>
      <c r="H817" s="237">
        <v>1560000</v>
      </c>
      <c r="I817" s="237">
        <v>0</v>
      </c>
      <c r="J817" s="114">
        <f t="shared" si="217"/>
        <v>1920000</v>
      </c>
      <c r="K817" s="212"/>
      <c r="L817" s="203">
        <v>1920000</v>
      </c>
      <c r="M817" s="203">
        <v>0</v>
      </c>
      <c r="N817" s="191"/>
      <c r="O817" s="190"/>
    </row>
    <row r="818" spans="2:15" s="173" customFormat="1" ht="126" customHeight="1" outlineLevel="2" x14ac:dyDescent="0.3">
      <c r="B818" s="176" t="s">
        <v>1726</v>
      </c>
      <c r="C818" s="174" t="s">
        <v>266</v>
      </c>
      <c r="D818" s="213" t="s">
        <v>54</v>
      </c>
      <c r="E818" s="193">
        <v>1</v>
      </c>
      <c r="F818" s="106">
        <f t="shared" si="216"/>
        <v>2225711.94</v>
      </c>
      <c r="G818" s="237">
        <v>403149.84</v>
      </c>
      <c r="H818" s="237">
        <v>0</v>
      </c>
      <c r="I818" s="237">
        <v>20250.689999999999</v>
      </c>
      <c r="J818" s="114">
        <f t="shared" si="217"/>
        <v>2225711.94</v>
      </c>
      <c r="K818" s="212"/>
      <c r="L818" s="203">
        <v>2225711.62</v>
      </c>
      <c r="M818" s="203">
        <v>0.32</v>
      </c>
      <c r="N818" s="191"/>
      <c r="O818" s="190"/>
    </row>
    <row r="819" spans="2:15" s="173" customFormat="1" ht="31.5" customHeight="1" outlineLevel="2" x14ac:dyDescent="0.3">
      <c r="B819" s="176" t="s">
        <v>1727</v>
      </c>
      <c r="C819" s="174" t="s">
        <v>267</v>
      </c>
      <c r="D819" s="213" t="s">
        <v>54</v>
      </c>
      <c r="E819" s="193">
        <v>109</v>
      </c>
      <c r="F819" s="106">
        <f t="shared" si="216"/>
        <v>2700</v>
      </c>
      <c r="G819" s="237">
        <v>300</v>
      </c>
      <c r="H819" s="237">
        <v>2400</v>
      </c>
      <c r="I819" s="237">
        <v>0</v>
      </c>
      <c r="J819" s="114">
        <f t="shared" si="217"/>
        <v>294300</v>
      </c>
      <c r="K819" s="212"/>
      <c r="L819" s="203">
        <v>294300</v>
      </c>
      <c r="M819" s="203">
        <v>0</v>
      </c>
      <c r="N819" s="191"/>
      <c r="O819" s="190"/>
    </row>
    <row r="820" spans="2:15" s="173" customFormat="1" ht="31.5" customHeight="1" outlineLevel="2" x14ac:dyDescent="0.3">
      <c r="B820" s="176" t="s">
        <v>1728</v>
      </c>
      <c r="C820" s="174" t="s">
        <v>269</v>
      </c>
      <c r="D820" s="213" t="s">
        <v>270</v>
      </c>
      <c r="E820" s="193">
        <v>1</v>
      </c>
      <c r="F820" s="106">
        <f t="shared" si="216"/>
        <v>12000</v>
      </c>
      <c r="G820" s="237">
        <v>3000</v>
      </c>
      <c r="H820" s="237">
        <v>9000</v>
      </c>
      <c r="I820" s="237">
        <v>0</v>
      </c>
      <c r="J820" s="114">
        <f t="shared" si="217"/>
        <v>12000</v>
      </c>
      <c r="K820" s="212"/>
      <c r="L820" s="203">
        <v>12000</v>
      </c>
      <c r="M820" s="203">
        <v>0</v>
      </c>
      <c r="N820" s="191"/>
      <c r="O820" s="190"/>
    </row>
    <row r="821" spans="2:15" ht="15.75" customHeight="1" outlineLevel="1" x14ac:dyDescent="0.3">
      <c r="B821" s="172" t="s">
        <v>93</v>
      </c>
      <c r="C821" s="171" t="s">
        <v>42</v>
      </c>
      <c r="D821" s="168"/>
      <c r="E821" s="169"/>
      <c r="F821" s="169"/>
      <c r="G821" s="169"/>
      <c r="H821" s="169"/>
      <c r="I821" s="169"/>
      <c r="J821" s="112">
        <f>SUBTOTAL(9,J822:J827)</f>
        <v>25796830.219999999</v>
      </c>
      <c r="K821" s="16"/>
      <c r="L821" s="203">
        <v>0</v>
      </c>
      <c r="M821" s="203"/>
      <c r="N821" s="191"/>
      <c r="O821" s="190"/>
    </row>
    <row r="822" spans="2:15" s="173" customFormat="1" ht="31.5" customHeight="1" outlineLevel="2" x14ac:dyDescent="0.3">
      <c r="B822" s="176" t="s">
        <v>1729</v>
      </c>
      <c r="C822" s="174" t="s">
        <v>701</v>
      </c>
      <c r="D822" s="213" t="s">
        <v>31</v>
      </c>
      <c r="E822" s="193">
        <v>1</v>
      </c>
      <c r="F822" s="106">
        <f t="shared" ref="F822:F827" si="218">G822+H822+I822*90</f>
        <v>9131957.2799999993</v>
      </c>
      <c r="G822" s="237">
        <v>1670717.88</v>
      </c>
      <c r="H822" s="237">
        <v>0</v>
      </c>
      <c r="I822" s="237">
        <v>82902.66</v>
      </c>
      <c r="J822" s="114">
        <f t="shared" ref="J822:J827" si="219">E822*F822</f>
        <v>9131957.2799999993</v>
      </c>
      <c r="K822" s="212"/>
      <c r="L822" s="203">
        <v>9131957.6099999994</v>
      </c>
      <c r="M822" s="203">
        <v>-0.33</v>
      </c>
      <c r="N822" s="191"/>
      <c r="O822" s="190"/>
    </row>
    <row r="823" spans="2:15" s="173" customFormat="1" ht="15.75" customHeight="1" outlineLevel="2" x14ac:dyDescent="0.3">
      <c r="B823" s="176" t="s">
        <v>1730</v>
      </c>
      <c r="C823" s="174" t="s">
        <v>102</v>
      </c>
      <c r="D823" s="213" t="s">
        <v>31</v>
      </c>
      <c r="E823" s="193">
        <v>1</v>
      </c>
      <c r="F823" s="106">
        <f t="shared" si="218"/>
        <v>0</v>
      </c>
      <c r="G823" s="237">
        <v>0</v>
      </c>
      <c r="H823" s="237">
        <v>0</v>
      </c>
      <c r="I823" s="237">
        <v>0</v>
      </c>
      <c r="J823" s="114">
        <f t="shared" si="219"/>
        <v>0</v>
      </c>
      <c r="K823" s="212"/>
      <c r="L823" s="203">
        <v>0</v>
      </c>
      <c r="M823" s="203">
        <v>0</v>
      </c>
      <c r="N823" s="191"/>
      <c r="O823" s="190"/>
    </row>
    <row r="824" spans="2:15" s="173" customFormat="1" ht="15.75" customHeight="1" outlineLevel="2" x14ac:dyDescent="0.3">
      <c r="B824" s="176" t="s">
        <v>1731</v>
      </c>
      <c r="C824" s="174" t="s">
        <v>101</v>
      </c>
      <c r="D824" s="213" t="s">
        <v>31</v>
      </c>
      <c r="E824" s="193">
        <v>1</v>
      </c>
      <c r="F824" s="106">
        <f t="shared" si="218"/>
        <v>0</v>
      </c>
      <c r="G824" s="237">
        <v>0</v>
      </c>
      <c r="H824" s="237">
        <v>0</v>
      </c>
      <c r="I824" s="237">
        <v>0</v>
      </c>
      <c r="J824" s="114">
        <f t="shared" si="219"/>
        <v>0</v>
      </c>
      <c r="K824" s="212"/>
      <c r="L824" s="203">
        <v>0</v>
      </c>
      <c r="M824" s="203">
        <v>0</v>
      </c>
      <c r="N824" s="191"/>
      <c r="O824" s="190"/>
    </row>
    <row r="825" spans="2:15" s="173" customFormat="1" ht="31.5" customHeight="1" outlineLevel="2" x14ac:dyDescent="0.3">
      <c r="B825" s="176" t="s">
        <v>1732</v>
      </c>
      <c r="C825" s="174" t="s">
        <v>702</v>
      </c>
      <c r="D825" s="213" t="s">
        <v>31</v>
      </c>
      <c r="E825" s="193">
        <v>2</v>
      </c>
      <c r="F825" s="106">
        <f t="shared" si="218"/>
        <v>8332436.4699999997</v>
      </c>
      <c r="G825" s="237">
        <v>1523796.97</v>
      </c>
      <c r="H825" s="237">
        <v>0</v>
      </c>
      <c r="I825" s="237">
        <v>75651.55</v>
      </c>
      <c r="J825" s="114">
        <f t="shared" si="219"/>
        <v>16664872.939999999</v>
      </c>
      <c r="K825" s="212"/>
      <c r="L825" s="203">
        <v>16664873.789999999</v>
      </c>
      <c r="M825" s="203">
        <v>-0.85</v>
      </c>
      <c r="N825" s="191"/>
      <c r="O825" s="190"/>
    </row>
    <row r="826" spans="2:15" s="173" customFormat="1" ht="15.75" customHeight="1" outlineLevel="2" x14ac:dyDescent="0.3">
      <c r="B826" s="176" t="s">
        <v>1733</v>
      </c>
      <c r="C826" s="174" t="s">
        <v>102</v>
      </c>
      <c r="D826" s="213" t="s">
        <v>31</v>
      </c>
      <c r="E826" s="193">
        <v>2</v>
      </c>
      <c r="F826" s="106">
        <f t="shared" si="218"/>
        <v>0</v>
      </c>
      <c r="G826" s="237">
        <v>0</v>
      </c>
      <c r="H826" s="237">
        <v>0</v>
      </c>
      <c r="I826" s="237">
        <v>0</v>
      </c>
      <c r="J826" s="114">
        <f t="shared" si="219"/>
        <v>0</v>
      </c>
      <c r="K826" s="212"/>
      <c r="L826" s="203">
        <v>0</v>
      </c>
      <c r="M826" s="203">
        <v>0</v>
      </c>
      <c r="N826" s="191"/>
      <c r="O826" s="190"/>
    </row>
    <row r="827" spans="2:15" s="173" customFormat="1" ht="15.75" customHeight="1" outlineLevel="2" x14ac:dyDescent="0.3">
      <c r="B827" s="176" t="s">
        <v>1734</v>
      </c>
      <c r="C827" s="174" t="s">
        <v>101</v>
      </c>
      <c r="D827" s="213" t="s">
        <v>31</v>
      </c>
      <c r="E827" s="193">
        <v>2</v>
      </c>
      <c r="F827" s="106">
        <f t="shared" si="218"/>
        <v>0</v>
      </c>
      <c r="G827" s="237">
        <v>0</v>
      </c>
      <c r="H827" s="237">
        <v>0</v>
      </c>
      <c r="I827" s="237">
        <v>0</v>
      </c>
      <c r="J827" s="114">
        <f t="shared" si="219"/>
        <v>0</v>
      </c>
      <c r="K827" s="212"/>
      <c r="L827" s="203">
        <v>0</v>
      </c>
      <c r="M827" s="203">
        <v>0</v>
      </c>
      <c r="N827" s="191"/>
      <c r="O827" s="190"/>
    </row>
    <row r="828" spans="2:15" ht="15.75" customHeight="1" outlineLevel="1" x14ac:dyDescent="0.3">
      <c r="B828" s="102" t="s">
        <v>126</v>
      </c>
      <c r="C828" s="97" t="s">
        <v>643</v>
      </c>
      <c r="D828" s="168" t="s">
        <v>11</v>
      </c>
      <c r="E828" s="169">
        <f>E833+E841</f>
        <v>6653.32</v>
      </c>
      <c r="F828" s="169"/>
      <c r="G828" s="169"/>
      <c r="H828" s="169"/>
      <c r="I828" s="169"/>
      <c r="J828" s="112">
        <f>SUBTOTAL(9,J829:J847)</f>
        <v>147814313.91999999</v>
      </c>
      <c r="K828" s="16"/>
      <c r="L828" s="203">
        <v>0</v>
      </c>
      <c r="M828" s="203"/>
      <c r="N828" s="191"/>
      <c r="O828" s="190"/>
    </row>
    <row r="829" spans="2:15" s="173" customFormat="1" ht="15.75" customHeight="1" outlineLevel="2" x14ac:dyDescent="0.3">
      <c r="B829" s="176" t="s">
        <v>1735</v>
      </c>
      <c r="C829" s="96" t="s">
        <v>785</v>
      </c>
      <c r="D829" s="213" t="s">
        <v>11</v>
      </c>
      <c r="E829" s="193">
        <v>6374.17</v>
      </c>
      <c r="F829" s="193"/>
      <c r="G829" s="237"/>
      <c r="H829" s="237"/>
      <c r="I829" s="237"/>
      <c r="J829" s="194"/>
      <c r="K829" s="212"/>
      <c r="L829" s="203">
        <v>0</v>
      </c>
      <c r="M829" s="203">
        <v>0</v>
      </c>
      <c r="N829" s="191"/>
      <c r="O829" s="190"/>
    </row>
    <row r="830" spans="2:15" s="173" customFormat="1" ht="31.2" outlineLevel="2" x14ac:dyDescent="0.3">
      <c r="B830" s="207" t="s">
        <v>1736</v>
      </c>
      <c r="C830" s="174" t="s">
        <v>594</v>
      </c>
      <c r="D830" s="213" t="s">
        <v>11</v>
      </c>
      <c r="E830" s="193">
        <v>6374.17</v>
      </c>
      <c r="F830" s="193">
        <f t="shared" ref="F830:F834" si="220">G830+H830+I830*90</f>
        <v>2009.16</v>
      </c>
      <c r="G830" s="237">
        <v>880</v>
      </c>
      <c r="H830" s="237">
        <v>1129.1600000000001</v>
      </c>
      <c r="I830" s="237">
        <v>0</v>
      </c>
      <c r="J830" s="194">
        <f t="shared" ref="J830:J834" si="221">E830*F830</f>
        <v>12806727.4</v>
      </c>
      <c r="K830" s="212"/>
      <c r="L830" s="203">
        <v>12806733.77</v>
      </c>
      <c r="M830" s="203">
        <v>-6.37</v>
      </c>
      <c r="N830" s="191"/>
      <c r="O830" s="190"/>
    </row>
    <row r="831" spans="2:15" s="173" customFormat="1" ht="63" customHeight="1" outlineLevel="2" x14ac:dyDescent="0.3">
      <c r="B831" s="207" t="s">
        <v>1737</v>
      </c>
      <c r="C831" s="174" t="s">
        <v>637</v>
      </c>
      <c r="D831" s="213" t="s">
        <v>11</v>
      </c>
      <c r="E831" s="193">
        <v>6374.17</v>
      </c>
      <c r="F831" s="193">
        <f t="shared" si="220"/>
        <v>2895.45</v>
      </c>
      <c r="G831" s="237">
        <v>1507.77</v>
      </c>
      <c r="H831" s="237">
        <v>1387.68</v>
      </c>
      <c r="I831" s="237">
        <v>0</v>
      </c>
      <c r="J831" s="194">
        <f t="shared" si="221"/>
        <v>18456090.530000001</v>
      </c>
      <c r="K831" s="212"/>
      <c r="L831" s="203">
        <v>18456071.34</v>
      </c>
      <c r="M831" s="203">
        <v>19.190000000000001</v>
      </c>
      <c r="N831" s="191"/>
      <c r="O831" s="190"/>
    </row>
    <row r="832" spans="2:15" s="173" customFormat="1" ht="46.8" outlineLevel="2" x14ac:dyDescent="0.3">
      <c r="B832" s="207" t="s">
        <v>1738</v>
      </c>
      <c r="C832" s="174" t="s">
        <v>622</v>
      </c>
      <c r="D832" s="213" t="s">
        <v>11</v>
      </c>
      <c r="E832" s="193">
        <v>6374.17</v>
      </c>
      <c r="F832" s="193">
        <f t="shared" si="220"/>
        <v>3282.59</v>
      </c>
      <c r="G832" s="237">
        <v>880</v>
      </c>
      <c r="H832" s="237">
        <v>2402.59</v>
      </c>
      <c r="I832" s="237">
        <v>0</v>
      </c>
      <c r="J832" s="194">
        <f t="shared" si="221"/>
        <v>20923786.699999999</v>
      </c>
      <c r="K832" s="212"/>
      <c r="L832" s="203">
        <v>20923767.579999998</v>
      </c>
      <c r="M832" s="203">
        <v>19.12</v>
      </c>
      <c r="N832" s="191"/>
      <c r="O832" s="190"/>
    </row>
    <row r="833" spans="2:15" s="173" customFormat="1" ht="31.5" customHeight="1" outlineLevel="2" x14ac:dyDescent="0.3">
      <c r="B833" s="207" t="s">
        <v>1739</v>
      </c>
      <c r="C833" s="174" t="s">
        <v>790</v>
      </c>
      <c r="D833" s="213" t="s">
        <v>11</v>
      </c>
      <c r="E833" s="193">
        <v>6374.17</v>
      </c>
      <c r="F833" s="193">
        <f t="shared" si="220"/>
        <v>7607.53</v>
      </c>
      <c r="G833" s="237">
        <v>2428.0300000000002</v>
      </c>
      <c r="H833" s="237">
        <v>0</v>
      </c>
      <c r="I833" s="237">
        <v>57.55</v>
      </c>
      <c r="J833" s="194">
        <f t="shared" si="221"/>
        <v>48491689.5</v>
      </c>
      <c r="K833" s="212"/>
      <c r="L833" s="203">
        <v>48493538.009999998</v>
      </c>
      <c r="M833" s="203">
        <v>-1848.51</v>
      </c>
      <c r="N833" s="191"/>
      <c r="O833" s="190"/>
    </row>
    <row r="834" spans="2:15" s="173" customFormat="1" ht="31.5" customHeight="1" outlineLevel="2" x14ac:dyDescent="0.3">
      <c r="B834" s="207" t="s">
        <v>1740</v>
      </c>
      <c r="C834" s="174" t="s">
        <v>624</v>
      </c>
      <c r="D834" s="213" t="s">
        <v>11</v>
      </c>
      <c r="E834" s="193">
        <v>6374.17</v>
      </c>
      <c r="F834" s="193">
        <f t="shared" si="220"/>
        <v>539.58000000000004</v>
      </c>
      <c r="G834" s="237">
        <v>269.79000000000002</v>
      </c>
      <c r="H834" s="237">
        <v>269.79000000000002</v>
      </c>
      <c r="I834" s="237">
        <v>0</v>
      </c>
      <c r="J834" s="194">
        <f t="shared" si="221"/>
        <v>3439374.65</v>
      </c>
      <c r="K834" s="212"/>
      <c r="L834" s="203">
        <v>3439323.66</v>
      </c>
      <c r="M834" s="203">
        <v>50.99</v>
      </c>
      <c r="N834" s="191"/>
      <c r="O834" s="190"/>
    </row>
    <row r="835" spans="2:15" s="173" customFormat="1" ht="15.75" customHeight="1" outlineLevel="2" x14ac:dyDescent="0.3">
      <c r="B835" s="176" t="s">
        <v>1741</v>
      </c>
      <c r="C835" s="96" t="s">
        <v>782</v>
      </c>
      <c r="D835" s="213" t="s">
        <v>11</v>
      </c>
      <c r="E835" s="193">
        <v>1574.45</v>
      </c>
      <c r="F835" s="193"/>
      <c r="G835" s="237"/>
      <c r="H835" s="237"/>
      <c r="I835" s="237"/>
      <c r="J835" s="194"/>
      <c r="K835" s="212"/>
      <c r="L835" s="203">
        <v>0</v>
      </c>
      <c r="M835" s="203">
        <v>0</v>
      </c>
      <c r="N835" s="191"/>
      <c r="O835" s="190"/>
    </row>
    <row r="836" spans="2:15" s="173" customFormat="1" outlineLevel="2" x14ac:dyDescent="0.3">
      <c r="B836" s="207" t="s">
        <v>1742</v>
      </c>
      <c r="C836" s="174" t="s">
        <v>600</v>
      </c>
      <c r="D836" s="213" t="s">
        <v>11</v>
      </c>
      <c r="E836" s="193">
        <v>1574.45</v>
      </c>
      <c r="F836" s="193">
        <f t="shared" ref="F836:F838" si="222">G836+H836+I836*90</f>
        <v>3385.28</v>
      </c>
      <c r="G836" s="237">
        <v>1963.09</v>
      </c>
      <c r="H836" s="237">
        <v>1422.19</v>
      </c>
      <c r="I836" s="237">
        <v>0</v>
      </c>
      <c r="J836" s="194">
        <f t="shared" ref="J836:J838" si="223">E836*F836</f>
        <v>5329954.0999999996</v>
      </c>
      <c r="K836" s="212"/>
      <c r="L836" s="203">
        <v>5329958.82</v>
      </c>
      <c r="M836" s="203">
        <v>-4.72</v>
      </c>
      <c r="N836" s="191"/>
      <c r="O836" s="190"/>
    </row>
    <row r="837" spans="2:15" s="173" customFormat="1" ht="46.8" outlineLevel="2" x14ac:dyDescent="0.3">
      <c r="B837" s="207" t="s">
        <v>1743</v>
      </c>
      <c r="C837" s="174" t="s">
        <v>602</v>
      </c>
      <c r="D837" s="213" t="s">
        <v>11</v>
      </c>
      <c r="E837" s="193">
        <v>1574.45</v>
      </c>
      <c r="F837" s="193">
        <f t="shared" si="222"/>
        <v>1589.8</v>
      </c>
      <c r="G837" s="237">
        <v>312.73</v>
      </c>
      <c r="H837" s="237">
        <v>1277.07</v>
      </c>
      <c r="I837" s="237">
        <v>0</v>
      </c>
      <c r="J837" s="194">
        <f t="shared" si="223"/>
        <v>2503060.61</v>
      </c>
      <c r="K837" s="212"/>
      <c r="L837" s="203">
        <v>2503058.5</v>
      </c>
      <c r="M837" s="203">
        <v>2.11</v>
      </c>
      <c r="N837" s="191"/>
      <c r="O837" s="190"/>
    </row>
    <row r="838" spans="2:15" s="173" customFormat="1" ht="15.75" customHeight="1" outlineLevel="2" x14ac:dyDescent="0.3">
      <c r="B838" s="207" t="s">
        <v>1744</v>
      </c>
      <c r="C838" s="174" t="s">
        <v>632</v>
      </c>
      <c r="D838" s="213" t="s">
        <v>11</v>
      </c>
      <c r="E838" s="193">
        <v>1574.45</v>
      </c>
      <c r="F838" s="193">
        <f t="shared" si="222"/>
        <v>5668.11</v>
      </c>
      <c r="G838" s="237">
        <v>1713.61</v>
      </c>
      <c r="H838" s="237">
        <v>3954.5</v>
      </c>
      <c r="I838" s="237">
        <v>0</v>
      </c>
      <c r="J838" s="194">
        <f t="shared" si="223"/>
        <v>8924155.7899999991</v>
      </c>
      <c r="K838" s="212"/>
      <c r="L838" s="203">
        <v>8924160.5099999998</v>
      </c>
      <c r="M838" s="203">
        <v>-4.72</v>
      </c>
      <c r="N838" s="191"/>
      <c r="O838" s="190"/>
    </row>
    <row r="839" spans="2:15" s="173" customFormat="1" ht="15.75" customHeight="1" outlineLevel="2" x14ac:dyDescent="0.3">
      <c r="B839" s="176" t="s">
        <v>1745</v>
      </c>
      <c r="C839" s="96" t="s">
        <v>779</v>
      </c>
      <c r="D839" s="213" t="s">
        <v>11</v>
      </c>
      <c r="E839" s="193">
        <v>279.14999999999998</v>
      </c>
      <c r="F839" s="193"/>
      <c r="G839" s="237"/>
      <c r="H839" s="237"/>
      <c r="I839" s="237"/>
      <c r="J839" s="194"/>
      <c r="K839" s="212"/>
      <c r="L839" s="203">
        <v>0</v>
      </c>
      <c r="M839" s="203">
        <v>0</v>
      </c>
      <c r="N839" s="191"/>
      <c r="O839" s="190"/>
    </row>
    <row r="840" spans="2:15" s="173" customFormat="1" ht="31.5" customHeight="1" outlineLevel="2" x14ac:dyDescent="0.3">
      <c r="B840" s="207" t="s">
        <v>1746</v>
      </c>
      <c r="C840" s="174" t="s">
        <v>604</v>
      </c>
      <c r="D840" s="213" t="s">
        <v>11</v>
      </c>
      <c r="E840" s="193">
        <v>279.14999999999998</v>
      </c>
      <c r="F840" s="193">
        <f t="shared" ref="F840:F841" si="224">G840+H840+I840*90</f>
        <v>2895.45</v>
      </c>
      <c r="G840" s="237">
        <v>1507.77</v>
      </c>
      <c r="H840" s="237">
        <v>1387.68</v>
      </c>
      <c r="I840" s="237">
        <v>0</v>
      </c>
      <c r="J840" s="194">
        <f t="shared" ref="J840:J841" si="225">E840*F840</f>
        <v>808264.87</v>
      </c>
      <c r="K840" s="212"/>
      <c r="L840" s="203">
        <v>808264.03</v>
      </c>
      <c r="M840" s="203">
        <v>0.84</v>
      </c>
      <c r="N840" s="191"/>
      <c r="O840" s="190"/>
    </row>
    <row r="841" spans="2:15" s="173" customFormat="1" ht="63" customHeight="1" outlineLevel="2" x14ac:dyDescent="0.3">
      <c r="B841" s="207" t="s">
        <v>1747</v>
      </c>
      <c r="C841" s="174" t="s">
        <v>798</v>
      </c>
      <c r="D841" s="213" t="s">
        <v>11</v>
      </c>
      <c r="E841" s="193">
        <v>279.14999999999998</v>
      </c>
      <c r="F841" s="193">
        <f t="shared" si="224"/>
        <v>1230.2</v>
      </c>
      <c r="G841" s="237">
        <v>517.98</v>
      </c>
      <c r="H841" s="237">
        <v>712.22</v>
      </c>
      <c r="I841" s="237">
        <v>0</v>
      </c>
      <c r="J841" s="194">
        <f t="shared" si="225"/>
        <v>343410.33</v>
      </c>
      <c r="K841" s="212"/>
      <c r="L841" s="203">
        <v>343409.52</v>
      </c>
      <c r="M841" s="203">
        <v>0.81</v>
      </c>
      <c r="N841" s="191"/>
      <c r="O841" s="190"/>
    </row>
    <row r="842" spans="2:15" s="173" customFormat="1" ht="15.75" customHeight="1" outlineLevel="2" x14ac:dyDescent="0.3">
      <c r="B842" s="176" t="s">
        <v>1748</v>
      </c>
      <c r="C842" s="96" t="s">
        <v>783</v>
      </c>
      <c r="D842" s="213" t="s">
        <v>11</v>
      </c>
      <c r="E842" s="193">
        <v>877.94</v>
      </c>
      <c r="F842" s="193"/>
      <c r="G842" s="237"/>
      <c r="H842" s="237"/>
      <c r="I842" s="237"/>
      <c r="J842" s="194"/>
      <c r="K842" s="212"/>
      <c r="L842" s="203">
        <v>0</v>
      </c>
      <c r="M842" s="203">
        <v>0</v>
      </c>
      <c r="N842" s="191"/>
      <c r="O842" s="190"/>
    </row>
    <row r="843" spans="2:15" s="173" customFormat="1" ht="31.5" customHeight="1" outlineLevel="2" x14ac:dyDescent="0.3">
      <c r="B843" s="207" t="s">
        <v>1749</v>
      </c>
      <c r="C843" s="174" t="s">
        <v>633</v>
      </c>
      <c r="D843" s="213" t="s">
        <v>11</v>
      </c>
      <c r="E843" s="193">
        <v>877.94</v>
      </c>
      <c r="F843" s="193">
        <f t="shared" ref="F843:F847" si="226">G843+H843+I843*90</f>
        <v>15107.72</v>
      </c>
      <c r="G843" s="237">
        <v>2697.81</v>
      </c>
      <c r="H843" s="237">
        <v>12409.91</v>
      </c>
      <c r="I843" s="237">
        <v>0</v>
      </c>
      <c r="J843" s="194">
        <f t="shared" ref="J843:J847" si="227">E843*F843</f>
        <v>13263671.699999999</v>
      </c>
      <c r="K843" s="212"/>
      <c r="L843" s="203">
        <v>13263670.82</v>
      </c>
      <c r="M843" s="203">
        <v>0.88</v>
      </c>
      <c r="N843" s="191"/>
      <c r="O843" s="190"/>
    </row>
    <row r="844" spans="2:15" s="173" customFormat="1" ht="47.25" customHeight="1" outlineLevel="2" x14ac:dyDescent="0.3">
      <c r="B844" s="176" t="s">
        <v>1750</v>
      </c>
      <c r="C844" s="174" t="s">
        <v>797</v>
      </c>
      <c r="D844" s="22" t="s">
        <v>787</v>
      </c>
      <c r="E844" s="193">
        <v>3832.24</v>
      </c>
      <c r="F844" s="193">
        <f t="shared" si="226"/>
        <v>1942.28</v>
      </c>
      <c r="G844" s="237">
        <v>1086.22</v>
      </c>
      <c r="H844" s="237">
        <v>856.06</v>
      </c>
      <c r="I844" s="237">
        <v>0</v>
      </c>
      <c r="J844" s="194">
        <f t="shared" si="227"/>
        <v>7443283.1100000003</v>
      </c>
      <c r="K844" s="212" t="s">
        <v>786</v>
      </c>
      <c r="L844" s="203">
        <v>7443309.79</v>
      </c>
      <c r="M844" s="203">
        <v>-26.68</v>
      </c>
      <c r="N844" s="191"/>
      <c r="O844" s="190"/>
    </row>
    <row r="845" spans="2:15" s="173" customFormat="1" ht="47.25" customHeight="1" outlineLevel="2" x14ac:dyDescent="0.3">
      <c r="B845" s="176" t="s">
        <v>1751</v>
      </c>
      <c r="C845" s="174" t="s">
        <v>634</v>
      </c>
      <c r="D845" s="22" t="s">
        <v>787</v>
      </c>
      <c r="E845" s="193">
        <v>671.88</v>
      </c>
      <c r="F845" s="193">
        <f t="shared" si="226"/>
        <v>2544.06</v>
      </c>
      <c r="G845" s="237">
        <v>941.48</v>
      </c>
      <c r="H845" s="237">
        <v>1602.58</v>
      </c>
      <c r="I845" s="237">
        <v>0</v>
      </c>
      <c r="J845" s="194">
        <f t="shared" si="227"/>
        <v>1709303.03</v>
      </c>
      <c r="K845" s="212"/>
      <c r="L845" s="203">
        <v>1709301.47</v>
      </c>
      <c r="M845" s="203">
        <v>1.56</v>
      </c>
      <c r="N845" s="191"/>
      <c r="O845" s="190"/>
    </row>
    <row r="846" spans="2:15" s="173" customFormat="1" ht="31.5" customHeight="1" outlineLevel="2" x14ac:dyDescent="0.3">
      <c r="B846" s="176" t="s">
        <v>1752</v>
      </c>
      <c r="C846" s="174" t="s">
        <v>609</v>
      </c>
      <c r="D846" s="22" t="s">
        <v>787</v>
      </c>
      <c r="E846" s="193">
        <v>157.5</v>
      </c>
      <c r="F846" s="193">
        <f t="shared" si="226"/>
        <v>10546.4</v>
      </c>
      <c r="G846" s="237">
        <v>3266.08</v>
      </c>
      <c r="H846" s="237">
        <v>7280.32</v>
      </c>
      <c r="I846" s="237">
        <v>0</v>
      </c>
      <c r="J846" s="194">
        <f t="shared" si="227"/>
        <v>1661058</v>
      </c>
      <c r="K846" s="212"/>
      <c r="L846" s="203">
        <v>1661058.49</v>
      </c>
      <c r="M846" s="203">
        <v>-0.49</v>
      </c>
      <c r="N846" s="191"/>
      <c r="O846" s="190"/>
    </row>
    <row r="847" spans="2:15" s="173" customFormat="1" ht="75.75" customHeight="1" outlineLevel="2" x14ac:dyDescent="0.3">
      <c r="B847" s="176" t="s">
        <v>1753</v>
      </c>
      <c r="C847" s="174" t="s">
        <v>894</v>
      </c>
      <c r="D847" s="213" t="s">
        <v>11</v>
      </c>
      <c r="E847" s="193">
        <v>120</v>
      </c>
      <c r="F847" s="193">
        <f t="shared" si="226"/>
        <v>14254.03</v>
      </c>
      <c r="G847" s="237">
        <v>4404.6099999999997</v>
      </c>
      <c r="H847" s="237">
        <v>9849.42</v>
      </c>
      <c r="I847" s="237">
        <v>0</v>
      </c>
      <c r="J847" s="194">
        <f t="shared" si="227"/>
        <v>1710483.6</v>
      </c>
      <c r="K847" s="212" t="s">
        <v>897</v>
      </c>
      <c r="L847" s="203">
        <v>1710483.23</v>
      </c>
      <c r="M847" s="203">
        <v>0.37</v>
      </c>
      <c r="N847" s="191"/>
      <c r="O847" s="190"/>
    </row>
    <row r="848" spans="2:15" ht="15.75" customHeight="1" outlineLevel="1" x14ac:dyDescent="0.3">
      <c r="B848" s="172" t="s">
        <v>268</v>
      </c>
      <c r="C848" s="97" t="s">
        <v>775</v>
      </c>
      <c r="D848" s="168" t="s">
        <v>11</v>
      </c>
      <c r="E848" s="169">
        <f>E849+E850+E851+E852</f>
        <v>4202.3999999999996</v>
      </c>
      <c r="F848" s="169"/>
      <c r="G848" s="169"/>
      <c r="H848" s="169"/>
      <c r="I848" s="169"/>
      <c r="J848" s="112">
        <f>SUBTOTAL(9,J849:J859)</f>
        <v>134417551.47</v>
      </c>
      <c r="K848" s="16"/>
      <c r="L848" s="203">
        <v>0</v>
      </c>
      <c r="M848" s="203"/>
      <c r="N848" s="191"/>
      <c r="O848" s="190"/>
    </row>
    <row r="849" spans="2:15" s="173" customFormat="1" ht="157.5" customHeight="1" outlineLevel="2" x14ac:dyDescent="0.3">
      <c r="B849" s="176" t="s">
        <v>1754</v>
      </c>
      <c r="C849" s="174" t="s">
        <v>3088</v>
      </c>
      <c r="D849" s="213" t="s">
        <v>593</v>
      </c>
      <c r="E849" s="193">
        <v>1681.46</v>
      </c>
      <c r="F849" s="193">
        <f t="shared" ref="F849:F859" si="228">G849+H849+I849*90</f>
        <v>37047.379999999997</v>
      </c>
      <c r="G849" s="237">
        <v>3566.24</v>
      </c>
      <c r="H849" s="237">
        <v>19805.64</v>
      </c>
      <c r="I849" s="237">
        <v>151.94999999999999</v>
      </c>
      <c r="J849" s="194">
        <f t="shared" ref="J849:J859" si="229">E849*F849</f>
        <v>62293687.57</v>
      </c>
      <c r="K849" s="212"/>
      <c r="L849" s="203">
        <v>62293135.18</v>
      </c>
      <c r="M849" s="203">
        <v>552.39</v>
      </c>
      <c r="N849" s="191"/>
      <c r="O849" s="190"/>
    </row>
    <row r="850" spans="2:15" s="173" customFormat="1" ht="157.5" customHeight="1" outlineLevel="2" x14ac:dyDescent="0.3">
      <c r="B850" s="176" t="s">
        <v>1755</v>
      </c>
      <c r="C850" s="174" t="s">
        <v>3089</v>
      </c>
      <c r="D850" s="213" t="s">
        <v>593</v>
      </c>
      <c r="E850" s="193">
        <v>914.64</v>
      </c>
      <c r="F850" s="193">
        <f t="shared" si="228"/>
        <v>36928.17</v>
      </c>
      <c r="G850" s="237">
        <v>3566.24</v>
      </c>
      <c r="H850" s="237">
        <v>18071.830000000002</v>
      </c>
      <c r="I850" s="237">
        <v>169.89</v>
      </c>
      <c r="J850" s="194">
        <f t="shared" si="229"/>
        <v>33775981.409999996</v>
      </c>
      <c r="K850" s="212"/>
      <c r="L850" s="203">
        <v>33775747.049999997</v>
      </c>
      <c r="M850" s="203">
        <v>234.36</v>
      </c>
      <c r="N850" s="191"/>
      <c r="O850" s="190"/>
    </row>
    <row r="851" spans="2:15" s="173" customFormat="1" ht="15.75" customHeight="1" outlineLevel="2" x14ac:dyDescent="0.3">
      <c r="B851" s="176" t="s">
        <v>1756</v>
      </c>
      <c r="C851" s="174" t="s">
        <v>611</v>
      </c>
      <c r="D851" s="213" t="s">
        <v>593</v>
      </c>
      <c r="E851" s="193">
        <v>1582.41</v>
      </c>
      <c r="F851" s="193">
        <f t="shared" si="228"/>
        <v>22227.1</v>
      </c>
      <c r="G851" s="237">
        <v>0</v>
      </c>
      <c r="H851" s="237">
        <v>22227.1</v>
      </c>
      <c r="I851" s="237">
        <v>0</v>
      </c>
      <c r="J851" s="194">
        <f t="shared" si="229"/>
        <v>35172385.310000002</v>
      </c>
      <c r="K851" s="212"/>
      <c r="L851" s="203">
        <v>35172385.310000002</v>
      </c>
      <c r="M851" s="203">
        <v>0</v>
      </c>
      <c r="N851" s="191"/>
      <c r="O851" s="190"/>
    </row>
    <row r="852" spans="2:15" s="173" customFormat="1" ht="31.5" customHeight="1" outlineLevel="2" x14ac:dyDescent="0.3">
      <c r="B852" s="176" t="s">
        <v>1757</v>
      </c>
      <c r="C852" s="179" t="s">
        <v>3084</v>
      </c>
      <c r="D852" s="213" t="s">
        <v>593</v>
      </c>
      <c r="E852" s="193">
        <v>23.89</v>
      </c>
      <c r="F852" s="193">
        <f t="shared" si="228"/>
        <v>0</v>
      </c>
      <c r="G852" s="237"/>
      <c r="H852" s="237"/>
      <c r="I852" s="237"/>
      <c r="J852" s="194">
        <f t="shared" si="229"/>
        <v>0</v>
      </c>
      <c r="K852" s="212"/>
      <c r="L852" s="203">
        <v>0</v>
      </c>
      <c r="M852" s="203">
        <v>0</v>
      </c>
      <c r="N852" s="191"/>
      <c r="O852" s="190"/>
    </row>
    <row r="853" spans="2:15" s="173" customFormat="1" ht="78.75" customHeight="1" outlineLevel="2" x14ac:dyDescent="0.3">
      <c r="B853" s="176" t="s">
        <v>1758</v>
      </c>
      <c r="C853" s="174" t="s">
        <v>3085</v>
      </c>
      <c r="D853" s="213" t="s">
        <v>593</v>
      </c>
      <c r="E853" s="193">
        <v>23.89</v>
      </c>
      <c r="F853" s="193">
        <f t="shared" si="228"/>
        <v>18003.73</v>
      </c>
      <c r="G853" s="237">
        <v>2491.62</v>
      </c>
      <c r="H853" s="237">
        <v>10399.209999999999</v>
      </c>
      <c r="I853" s="237">
        <v>56.81</v>
      </c>
      <c r="J853" s="194">
        <f t="shared" si="229"/>
        <v>430109.11</v>
      </c>
      <c r="K853" s="212"/>
      <c r="L853" s="203">
        <v>430107.31</v>
      </c>
      <c r="M853" s="203">
        <v>1.8</v>
      </c>
      <c r="N853" s="191"/>
      <c r="O853" s="190"/>
    </row>
    <row r="854" spans="2:15" s="173" customFormat="1" ht="126" customHeight="1" outlineLevel="2" x14ac:dyDescent="0.3">
      <c r="B854" s="176" t="s">
        <v>1759</v>
      </c>
      <c r="C854" s="174" t="s">
        <v>3086</v>
      </c>
      <c r="D854" s="213" t="s">
        <v>593</v>
      </c>
      <c r="E854" s="193">
        <v>17.190000000000001</v>
      </c>
      <c r="F854" s="193">
        <f t="shared" si="228"/>
        <v>7700.54</v>
      </c>
      <c r="G854" s="237">
        <v>1709.9</v>
      </c>
      <c r="H854" s="237">
        <v>5990.64</v>
      </c>
      <c r="I854" s="237">
        <v>0</v>
      </c>
      <c r="J854" s="194">
        <f t="shared" si="229"/>
        <v>132372.28</v>
      </c>
      <c r="K854" s="212"/>
      <c r="L854" s="203">
        <v>132372.21</v>
      </c>
      <c r="M854" s="203">
        <v>7.0000000000000007E-2</v>
      </c>
      <c r="N854" s="191"/>
      <c r="O854" s="190"/>
    </row>
    <row r="855" spans="2:15" s="173" customFormat="1" ht="94.5" customHeight="1" outlineLevel="2" x14ac:dyDescent="0.3">
      <c r="B855" s="176" t="s">
        <v>1760</v>
      </c>
      <c r="C855" s="174" t="s">
        <v>3087</v>
      </c>
      <c r="D855" s="213" t="s">
        <v>593</v>
      </c>
      <c r="E855" s="193">
        <v>6.7</v>
      </c>
      <c r="F855" s="193">
        <f t="shared" si="228"/>
        <v>59058.87</v>
      </c>
      <c r="G855" s="237">
        <v>3469.28</v>
      </c>
      <c r="H855" s="237">
        <v>24389.29</v>
      </c>
      <c r="I855" s="237">
        <v>346.67</v>
      </c>
      <c r="J855" s="194">
        <f t="shared" si="229"/>
        <v>395694.43</v>
      </c>
      <c r="K855" s="212"/>
      <c r="L855" s="203">
        <v>395692.7</v>
      </c>
      <c r="M855" s="203">
        <v>1.73</v>
      </c>
      <c r="N855" s="191"/>
      <c r="O855" s="190"/>
    </row>
    <row r="856" spans="2:15" s="173" customFormat="1" ht="31.5" customHeight="1" outlineLevel="2" x14ac:dyDescent="0.3">
      <c r="B856" s="176" t="s">
        <v>1761</v>
      </c>
      <c r="C856" s="174" t="s">
        <v>850</v>
      </c>
      <c r="D856" s="213" t="s">
        <v>593</v>
      </c>
      <c r="E856" s="193">
        <v>3238.1</v>
      </c>
      <c r="F856" s="193">
        <f t="shared" si="228"/>
        <v>228.25</v>
      </c>
      <c r="G856" s="237">
        <v>0</v>
      </c>
      <c r="H856" s="237">
        <v>228.25</v>
      </c>
      <c r="I856" s="237">
        <v>0</v>
      </c>
      <c r="J856" s="194">
        <f t="shared" si="229"/>
        <v>739096.33</v>
      </c>
      <c r="K856" s="212"/>
      <c r="L856" s="203">
        <v>739108.8</v>
      </c>
      <c r="M856" s="203">
        <v>-12.47</v>
      </c>
      <c r="N856" s="191"/>
      <c r="O856" s="190"/>
    </row>
    <row r="857" spans="2:15" s="173" customFormat="1" ht="31.5" customHeight="1" outlineLevel="2" x14ac:dyDescent="0.3">
      <c r="B857" s="176" t="s">
        <v>1762</v>
      </c>
      <c r="C857" s="2" t="s">
        <v>847</v>
      </c>
      <c r="D857" s="22" t="s">
        <v>593</v>
      </c>
      <c r="E857" s="46">
        <v>3238.1</v>
      </c>
      <c r="F857" s="193">
        <f t="shared" si="228"/>
        <v>114.13</v>
      </c>
      <c r="G857" s="237">
        <v>0</v>
      </c>
      <c r="H857" s="237">
        <v>114.13</v>
      </c>
      <c r="I857" s="237">
        <v>0</v>
      </c>
      <c r="J857" s="194">
        <f t="shared" si="229"/>
        <v>369564.35</v>
      </c>
      <c r="K857" s="212"/>
      <c r="L857" s="203">
        <v>369554.4</v>
      </c>
      <c r="M857" s="203">
        <v>9.9499999999999993</v>
      </c>
      <c r="N857" s="191"/>
      <c r="O857" s="190"/>
    </row>
    <row r="858" spans="2:15" s="173" customFormat="1" ht="31.5" customHeight="1" outlineLevel="2" x14ac:dyDescent="0.3">
      <c r="B858" s="176" t="s">
        <v>1763</v>
      </c>
      <c r="C858" s="2" t="s">
        <v>848</v>
      </c>
      <c r="D858" s="22" t="s">
        <v>593</v>
      </c>
      <c r="E858" s="46">
        <v>3238.1</v>
      </c>
      <c r="F858" s="193">
        <f t="shared" si="228"/>
        <v>228.25</v>
      </c>
      <c r="G858" s="237">
        <v>0</v>
      </c>
      <c r="H858" s="237">
        <v>228.25</v>
      </c>
      <c r="I858" s="237">
        <v>0</v>
      </c>
      <c r="J858" s="194">
        <f t="shared" si="229"/>
        <v>739096.33</v>
      </c>
      <c r="K858" s="212"/>
      <c r="L858" s="203">
        <v>739108.8</v>
      </c>
      <c r="M858" s="203">
        <v>-12.47</v>
      </c>
      <c r="N858" s="191"/>
      <c r="O858" s="190"/>
    </row>
    <row r="859" spans="2:15" s="173" customFormat="1" ht="31.5" customHeight="1" outlineLevel="2" x14ac:dyDescent="0.3">
      <c r="B859" s="176" t="s">
        <v>1764</v>
      </c>
      <c r="C859" s="174" t="s">
        <v>849</v>
      </c>
      <c r="D859" s="213" t="s">
        <v>593</v>
      </c>
      <c r="E859" s="193">
        <v>3238.1</v>
      </c>
      <c r="F859" s="193">
        <f t="shared" si="228"/>
        <v>114.13</v>
      </c>
      <c r="G859" s="237">
        <v>0</v>
      </c>
      <c r="H859" s="237">
        <v>114.13</v>
      </c>
      <c r="I859" s="237">
        <v>0</v>
      </c>
      <c r="J859" s="194">
        <f t="shared" si="229"/>
        <v>369564.35</v>
      </c>
      <c r="K859" s="212"/>
      <c r="L859" s="203">
        <v>369554.4</v>
      </c>
      <c r="M859" s="203">
        <v>9.9499999999999993</v>
      </c>
      <c r="N859" s="191"/>
      <c r="O859" s="190"/>
    </row>
    <row r="860" spans="2:15" ht="15.75" customHeight="1" outlineLevel="1" x14ac:dyDescent="0.3">
      <c r="B860" s="172" t="s">
        <v>948</v>
      </c>
      <c r="C860" s="171" t="s">
        <v>44</v>
      </c>
      <c r="D860" s="168" t="s">
        <v>11</v>
      </c>
      <c r="E860" s="169">
        <v>12612.19</v>
      </c>
      <c r="F860" s="169"/>
      <c r="G860" s="169"/>
      <c r="H860" s="169"/>
      <c r="I860" s="169"/>
      <c r="J860" s="112">
        <f>SUBTOTAL(9,J861:J881)</f>
        <v>172759857.19999999</v>
      </c>
      <c r="K860" s="222"/>
      <c r="L860" s="203">
        <v>0</v>
      </c>
      <c r="M860" s="203"/>
      <c r="N860" s="191"/>
      <c r="O860" s="190"/>
    </row>
    <row r="861" spans="2:15" s="173" customFormat="1" ht="15.75" customHeight="1" outlineLevel="2" x14ac:dyDescent="0.3">
      <c r="B861" s="176" t="s">
        <v>1765</v>
      </c>
      <c r="C861" s="174" t="s">
        <v>45</v>
      </c>
      <c r="D861" s="213" t="s">
        <v>31</v>
      </c>
      <c r="E861" s="193">
        <v>1</v>
      </c>
      <c r="F861" s="193">
        <f t="shared" ref="F861:F868" si="230">G861+H861+I861*90</f>
        <v>11641824.279999999</v>
      </c>
      <c r="G861" s="237">
        <v>3450100.67</v>
      </c>
      <c r="H861" s="237">
        <v>2867103.11</v>
      </c>
      <c r="I861" s="237">
        <v>59162.45</v>
      </c>
      <c r="J861" s="194">
        <f t="shared" ref="J861:J868" si="231">E861*F861</f>
        <v>11641824.279999999</v>
      </c>
      <c r="K861" s="212"/>
      <c r="L861" s="203">
        <v>11641823.85</v>
      </c>
      <c r="M861" s="203">
        <v>0.43</v>
      </c>
      <c r="N861" s="191"/>
      <c r="O861" s="190"/>
    </row>
    <row r="862" spans="2:15" s="173" customFormat="1" ht="15.75" customHeight="1" outlineLevel="2" x14ac:dyDescent="0.3">
      <c r="B862" s="176" t="s">
        <v>1766</v>
      </c>
      <c r="C862" s="174" t="s">
        <v>46</v>
      </c>
      <c r="D862" s="213" t="s">
        <v>31</v>
      </c>
      <c r="E862" s="193">
        <v>1</v>
      </c>
      <c r="F862" s="193">
        <f t="shared" si="230"/>
        <v>4043297.07</v>
      </c>
      <c r="G862" s="237">
        <v>1170377.05</v>
      </c>
      <c r="H862" s="237">
        <v>718230.02</v>
      </c>
      <c r="I862" s="237">
        <v>23941</v>
      </c>
      <c r="J862" s="194">
        <f t="shared" si="231"/>
        <v>4043297.07</v>
      </c>
      <c r="K862" s="212"/>
      <c r="L862" s="203">
        <v>4043297.15</v>
      </c>
      <c r="M862" s="203">
        <v>-0.08</v>
      </c>
      <c r="N862" s="191"/>
      <c r="O862" s="190"/>
    </row>
    <row r="863" spans="2:15" s="173" customFormat="1" ht="31.5" customHeight="1" outlineLevel="2" x14ac:dyDescent="0.3">
      <c r="B863" s="176" t="s">
        <v>1767</v>
      </c>
      <c r="C863" s="174" t="s">
        <v>47</v>
      </c>
      <c r="D863" s="213" t="s">
        <v>31</v>
      </c>
      <c r="E863" s="193">
        <v>1</v>
      </c>
      <c r="F863" s="193">
        <f t="shared" si="230"/>
        <v>2695531.69</v>
      </c>
      <c r="G863" s="237">
        <v>780251.37</v>
      </c>
      <c r="H863" s="237">
        <v>478820.02</v>
      </c>
      <c r="I863" s="237">
        <v>15960.67</v>
      </c>
      <c r="J863" s="194">
        <f t="shared" si="231"/>
        <v>2695531.69</v>
      </c>
      <c r="K863" s="212"/>
      <c r="L863" s="203">
        <v>2695531.43</v>
      </c>
      <c r="M863" s="203">
        <v>0.26</v>
      </c>
      <c r="N863" s="191"/>
      <c r="O863" s="190"/>
    </row>
    <row r="864" spans="2:15" s="173" customFormat="1" ht="15.75" customHeight="1" outlineLevel="2" x14ac:dyDescent="0.3">
      <c r="B864" s="176" t="s">
        <v>1768</v>
      </c>
      <c r="C864" s="174" t="s">
        <v>48</v>
      </c>
      <c r="D864" s="213" t="s">
        <v>31</v>
      </c>
      <c r="E864" s="193">
        <v>1</v>
      </c>
      <c r="F864" s="193">
        <f t="shared" si="230"/>
        <v>9541517.5</v>
      </c>
      <c r="G864" s="237">
        <v>2852810.95</v>
      </c>
      <c r="H864" s="237">
        <v>3009917.85</v>
      </c>
      <c r="I864" s="237">
        <v>40875.43</v>
      </c>
      <c r="J864" s="194">
        <f t="shared" si="231"/>
        <v>9541517.5</v>
      </c>
      <c r="K864" s="212"/>
      <c r="L864" s="203">
        <v>9541517.2699999996</v>
      </c>
      <c r="M864" s="203">
        <v>0.23</v>
      </c>
      <c r="N864" s="191"/>
      <c r="O864" s="190"/>
    </row>
    <row r="865" spans="2:15" ht="15.75" customHeight="1" outlineLevel="2" x14ac:dyDescent="0.3">
      <c r="B865" s="176" t="s">
        <v>1769</v>
      </c>
      <c r="C865" s="174" t="s">
        <v>808</v>
      </c>
      <c r="D865" s="213" t="s">
        <v>31</v>
      </c>
      <c r="E865" s="193">
        <v>1</v>
      </c>
      <c r="F865" s="193">
        <f t="shared" si="230"/>
        <v>13135393.359999999</v>
      </c>
      <c r="G865" s="237">
        <v>3915734.6</v>
      </c>
      <c r="H865" s="237">
        <v>2304914.66</v>
      </c>
      <c r="I865" s="237">
        <v>76830.490000000005</v>
      </c>
      <c r="J865" s="194">
        <f t="shared" si="231"/>
        <v>13135393.359999999</v>
      </c>
      <c r="K865" s="212"/>
      <c r="L865" s="203">
        <v>13135393.23</v>
      </c>
      <c r="M865" s="203">
        <v>0.13</v>
      </c>
      <c r="N865" s="191"/>
      <c r="O865" s="190"/>
    </row>
    <row r="866" spans="2:15" ht="15.75" customHeight="1" outlineLevel="2" x14ac:dyDescent="0.3">
      <c r="B866" s="176" t="s">
        <v>1770</v>
      </c>
      <c r="C866" s="174" t="s">
        <v>50</v>
      </c>
      <c r="D866" s="213" t="s">
        <v>31</v>
      </c>
      <c r="E866" s="193">
        <v>1</v>
      </c>
      <c r="F866" s="193">
        <f t="shared" si="230"/>
        <v>39141708.649999999</v>
      </c>
      <c r="G866" s="237">
        <v>11149339.1</v>
      </c>
      <c r="H866" s="237">
        <v>14556031.949999999</v>
      </c>
      <c r="I866" s="237">
        <v>149292.64000000001</v>
      </c>
      <c r="J866" s="194">
        <f t="shared" si="231"/>
        <v>39141708.649999999</v>
      </c>
      <c r="K866" s="212"/>
      <c r="L866" s="203">
        <v>39141708.25</v>
      </c>
      <c r="M866" s="203">
        <v>0.4</v>
      </c>
      <c r="N866" s="191"/>
      <c r="O866" s="190"/>
    </row>
    <row r="867" spans="2:15" ht="15.75" customHeight="1" outlineLevel="2" x14ac:dyDescent="0.3">
      <c r="B867" s="176" t="s">
        <v>1771</v>
      </c>
      <c r="C867" s="174" t="s">
        <v>243</v>
      </c>
      <c r="D867" s="213" t="s">
        <v>31</v>
      </c>
      <c r="E867" s="193">
        <v>1</v>
      </c>
      <c r="F867" s="193">
        <f t="shared" si="230"/>
        <v>19166112.649999999</v>
      </c>
      <c r="G867" s="237">
        <v>2519325.65</v>
      </c>
      <c r="H867" s="237">
        <v>0</v>
      </c>
      <c r="I867" s="237">
        <v>184964.3</v>
      </c>
      <c r="J867" s="194">
        <f t="shared" si="231"/>
        <v>19166112.649999999</v>
      </c>
      <c r="K867" s="212"/>
      <c r="L867" s="203">
        <v>19166112.440000001</v>
      </c>
      <c r="M867" s="203">
        <v>0.21</v>
      </c>
      <c r="N867" s="191"/>
      <c r="O867" s="190"/>
    </row>
    <row r="868" spans="2:15" ht="31.5" customHeight="1" outlineLevel="2" x14ac:dyDescent="0.3">
      <c r="B868" s="176" t="s">
        <v>1772</v>
      </c>
      <c r="C868" s="174" t="s">
        <v>893</v>
      </c>
      <c r="D868" s="213" t="s">
        <v>31</v>
      </c>
      <c r="E868" s="193">
        <v>1</v>
      </c>
      <c r="F868" s="193">
        <f t="shared" si="230"/>
        <v>43202374.509999998</v>
      </c>
      <c r="G868" s="237">
        <v>11987620.35</v>
      </c>
      <c r="H868" s="237">
        <v>12641975.26</v>
      </c>
      <c r="I868" s="237">
        <v>206364.21</v>
      </c>
      <c r="J868" s="194">
        <f t="shared" si="231"/>
        <v>43202374.509999998</v>
      </c>
      <c r="K868" s="212"/>
      <c r="L868" s="203">
        <v>43202374.079999998</v>
      </c>
      <c r="M868" s="203">
        <v>0.43</v>
      </c>
      <c r="N868" s="191"/>
      <c r="O868" s="190"/>
    </row>
    <row r="869" spans="2:15" ht="15.75" customHeight="1" outlineLevel="2" x14ac:dyDescent="0.3">
      <c r="B869" s="176"/>
      <c r="C869" s="159" t="s">
        <v>51</v>
      </c>
      <c r="D869" s="213"/>
      <c r="E869" s="193"/>
      <c r="F869" s="193"/>
      <c r="G869" s="237"/>
      <c r="H869" s="237"/>
      <c r="I869" s="237"/>
      <c r="J869" s="194"/>
      <c r="K869" s="212"/>
      <c r="L869" s="203">
        <v>0</v>
      </c>
      <c r="M869" s="203">
        <v>0</v>
      </c>
      <c r="N869" s="191"/>
      <c r="O869" s="190"/>
    </row>
    <row r="870" spans="2:15" s="173" customFormat="1" ht="31.5" customHeight="1" outlineLevel="2" x14ac:dyDescent="0.3">
      <c r="B870" s="176" t="s">
        <v>1773</v>
      </c>
      <c r="C870" s="174" t="s">
        <v>672</v>
      </c>
      <c r="D870" s="213" t="s">
        <v>31</v>
      </c>
      <c r="E870" s="193">
        <v>1</v>
      </c>
      <c r="F870" s="193">
        <f t="shared" ref="F870:F881" si="232">G870+H870+I870*90</f>
        <v>8508732.8599999994</v>
      </c>
      <c r="G870" s="237">
        <v>3152077.53</v>
      </c>
      <c r="H870" s="237">
        <v>3990708.23</v>
      </c>
      <c r="I870" s="237">
        <v>15177.19</v>
      </c>
      <c r="J870" s="194">
        <f t="shared" ref="J870:J881" si="233">E870*F870</f>
        <v>8508732.8599999994</v>
      </c>
      <c r="K870" s="212"/>
      <c r="L870" s="203">
        <v>8508732.8599999994</v>
      </c>
      <c r="M870" s="203">
        <v>0</v>
      </c>
      <c r="N870" s="191"/>
      <c r="O870" s="190"/>
    </row>
    <row r="871" spans="2:15" s="173" customFormat="1" ht="31.5" customHeight="1" outlineLevel="2" x14ac:dyDescent="0.3">
      <c r="B871" s="176" t="s">
        <v>1774</v>
      </c>
      <c r="C871" s="174" t="s">
        <v>673</v>
      </c>
      <c r="D871" s="213" t="s">
        <v>31</v>
      </c>
      <c r="E871" s="193">
        <v>1</v>
      </c>
      <c r="F871" s="193">
        <f t="shared" si="232"/>
        <v>3552736.76</v>
      </c>
      <c r="G871" s="237">
        <v>1181960.44</v>
      </c>
      <c r="H871" s="237">
        <v>1766228.32</v>
      </c>
      <c r="I871" s="237">
        <v>6717.2</v>
      </c>
      <c r="J871" s="194">
        <f t="shared" si="233"/>
        <v>3552736.76</v>
      </c>
      <c r="K871" s="212"/>
      <c r="L871" s="203">
        <v>3552736.71</v>
      </c>
      <c r="M871" s="203">
        <v>0.05</v>
      </c>
      <c r="N871" s="191"/>
      <c r="O871" s="190"/>
    </row>
    <row r="872" spans="2:15" s="173" customFormat="1" ht="15.75" customHeight="1" outlineLevel="2" x14ac:dyDescent="0.3">
      <c r="B872" s="176" t="s">
        <v>1775</v>
      </c>
      <c r="C872" s="174" t="s">
        <v>674</v>
      </c>
      <c r="D872" s="213" t="s">
        <v>31</v>
      </c>
      <c r="E872" s="193">
        <v>1</v>
      </c>
      <c r="F872" s="193">
        <f t="shared" si="232"/>
        <v>2866018.76</v>
      </c>
      <c r="G872" s="237">
        <v>1530253.08</v>
      </c>
      <c r="H872" s="237">
        <v>1108685.78</v>
      </c>
      <c r="I872" s="237">
        <v>2523.11</v>
      </c>
      <c r="J872" s="194">
        <f t="shared" si="233"/>
        <v>2866018.76</v>
      </c>
      <c r="K872" s="212"/>
      <c r="L872" s="203">
        <v>2866019.08</v>
      </c>
      <c r="M872" s="203">
        <v>-0.32</v>
      </c>
      <c r="N872" s="191"/>
      <c r="O872" s="190"/>
    </row>
    <row r="873" spans="2:15" s="173" customFormat="1" ht="31.5" customHeight="1" outlineLevel="2" x14ac:dyDescent="0.3">
      <c r="B873" s="176" t="s">
        <v>1776</v>
      </c>
      <c r="C873" s="174" t="s">
        <v>675</v>
      </c>
      <c r="D873" s="213" t="s">
        <v>31</v>
      </c>
      <c r="E873" s="193">
        <v>1</v>
      </c>
      <c r="F873" s="193">
        <f t="shared" si="232"/>
        <v>1867994.32</v>
      </c>
      <c r="G873" s="237">
        <v>782725.54</v>
      </c>
      <c r="H873" s="237">
        <v>900773.28</v>
      </c>
      <c r="I873" s="237">
        <v>2049.9499999999998</v>
      </c>
      <c r="J873" s="194">
        <f t="shared" si="233"/>
        <v>1867994.32</v>
      </c>
      <c r="K873" s="212"/>
      <c r="L873" s="203">
        <v>1867994.55</v>
      </c>
      <c r="M873" s="203">
        <v>-0.23</v>
      </c>
      <c r="N873" s="191"/>
      <c r="O873" s="190"/>
    </row>
    <row r="874" spans="2:15" s="173" customFormat="1" ht="31.5" customHeight="1" outlineLevel="2" x14ac:dyDescent="0.3">
      <c r="B874" s="176" t="s">
        <v>1777</v>
      </c>
      <c r="C874" s="174" t="s">
        <v>676</v>
      </c>
      <c r="D874" s="213" t="s">
        <v>31</v>
      </c>
      <c r="E874" s="193">
        <v>1</v>
      </c>
      <c r="F874" s="193">
        <f t="shared" si="232"/>
        <v>816896.92</v>
      </c>
      <c r="G874" s="237">
        <v>466720.26</v>
      </c>
      <c r="H874" s="237">
        <v>260881.36</v>
      </c>
      <c r="I874" s="237">
        <v>992.17</v>
      </c>
      <c r="J874" s="194">
        <f t="shared" si="233"/>
        <v>816896.92</v>
      </c>
      <c r="K874" s="212"/>
      <c r="L874" s="203">
        <v>816896.59</v>
      </c>
      <c r="M874" s="203">
        <v>0.33</v>
      </c>
      <c r="N874" s="191"/>
      <c r="O874" s="190"/>
    </row>
    <row r="875" spans="2:15" s="173" customFormat="1" ht="31.5" customHeight="1" outlineLevel="2" x14ac:dyDescent="0.3">
      <c r="B875" s="176" t="s">
        <v>1778</v>
      </c>
      <c r="C875" s="174" t="s">
        <v>892</v>
      </c>
      <c r="D875" s="213" t="s">
        <v>31</v>
      </c>
      <c r="E875" s="193">
        <v>1</v>
      </c>
      <c r="F875" s="193">
        <f t="shared" si="232"/>
        <v>1266985.32</v>
      </c>
      <c r="G875" s="237">
        <v>617983.5</v>
      </c>
      <c r="H875" s="237">
        <v>483506.22</v>
      </c>
      <c r="I875" s="237">
        <v>1838.84</v>
      </c>
      <c r="J875" s="194">
        <f t="shared" si="233"/>
        <v>1266985.32</v>
      </c>
      <c r="K875" s="212"/>
      <c r="L875" s="203">
        <v>1266985.1399999999</v>
      </c>
      <c r="M875" s="203">
        <v>0.18</v>
      </c>
      <c r="N875" s="191"/>
      <c r="O875" s="190"/>
    </row>
    <row r="876" spans="2:15" s="173" customFormat="1" ht="15.75" customHeight="1" outlineLevel="2" x14ac:dyDescent="0.3">
      <c r="B876" s="176" t="s">
        <v>1779</v>
      </c>
      <c r="C876" s="174" t="s">
        <v>677</v>
      </c>
      <c r="D876" s="213" t="s">
        <v>31</v>
      </c>
      <c r="E876" s="193">
        <v>1</v>
      </c>
      <c r="F876" s="193">
        <f t="shared" si="232"/>
        <v>996676.66</v>
      </c>
      <c r="G876" s="237">
        <v>449209.36</v>
      </c>
      <c r="H876" s="237">
        <v>175189.5</v>
      </c>
      <c r="I876" s="237">
        <v>4136.42</v>
      </c>
      <c r="J876" s="194">
        <f t="shared" si="233"/>
        <v>996676.66</v>
      </c>
      <c r="K876" s="212"/>
      <c r="L876" s="203">
        <v>996676.54</v>
      </c>
      <c r="M876" s="203">
        <v>0.12</v>
      </c>
      <c r="N876" s="191"/>
      <c r="O876" s="190"/>
    </row>
    <row r="877" spans="2:15" s="173" customFormat="1" ht="15.75" customHeight="1" outlineLevel="2" x14ac:dyDescent="0.3">
      <c r="B877" s="176" t="s">
        <v>1780</v>
      </c>
      <c r="C877" s="174" t="s">
        <v>678</v>
      </c>
      <c r="D877" s="213" t="s">
        <v>31</v>
      </c>
      <c r="E877" s="193">
        <v>1</v>
      </c>
      <c r="F877" s="193">
        <f t="shared" si="232"/>
        <v>2241410.91</v>
      </c>
      <c r="G877" s="237">
        <v>872750.46</v>
      </c>
      <c r="H877" s="237">
        <v>437971.35</v>
      </c>
      <c r="I877" s="237">
        <v>10340.99</v>
      </c>
      <c r="J877" s="194">
        <f t="shared" si="233"/>
        <v>2241410.91</v>
      </c>
      <c r="K877" s="212"/>
      <c r="L877" s="203">
        <v>2241410.91</v>
      </c>
      <c r="M877" s="203">
        <v>0</v>
      </c>
      <c r="N877" s="191"/>
      <c r="O877" s="190"/>
    </row>
    <row r="878" spans="2:15" s="173" customFormat="1" ht="31.5" customHeight="1" outlineLevel="2" x14ac:dyDescent="0.3">
      <c r="B878" s="176" t="s">
        <v>1781</v>
      </c>
      <c r="C878" s="174" t="s">
        <v>679</v>
      </c>
      <c r="D878" s="213" t="s">
        <v>31</v>
      </c>
      <c r="E878" s="193">
        <v>1</v>
      </c>
      <c r="F878" s="193">
        <f t="shared" si="232"/>
        <v>3639846.76</v>
      </c>
      <c r="G878" s="237">
        <v>1087584.1299999999</v>
      </c>
      <c r="H878" s="237">
        <v>1033666.53</v>
      </c>
      <c r="I878" s="237">
        <v>16873.29</v>
      </c>
      <c r="J878" s="194">
        <f t="shared" si="233"/>
        <v>3639846.76</v>
      </c>
      <c r="K878" s="212"/>
      <c r="L878" s="203">
        <v>3639847.15</v>
      </c>
      <c r="M878" s="203">
        <v>-0.39</v>
      </c>
      <c r="N878" s="191"/>
      <c r="O878" s="190"/>
    </row>
    <row r="879" spans="2:15" s="173" customFormat="1" ht="31.5" customHeight="1" outlineLevel="2" x14ac:dyDescent="0.3">
      <c r="B879" s="176" t="s">
        <v>1782</v>
      </c>
      <c r="C879" s="174" t="s">
        <v>680</v>
      </c>
      <c r="D879" s="213" t="s">
        <v>31</v>
      </c>
      <c r="E879" s="193">
        <v>1</v>
      </c>
      <c r="F879" s="193">
        <f t="shared" si="232"/>
        <v>2640601.5499999998</v>
      </c>
      <c r="G879" s="237">
        <v>1280602.3500000001</v>
      </c>
      <c r="H879" s="237">
        <v>435199.7</v>
      </c>
      <c r="I879" s="237">
        <v>10275.549999999999</v>
      </c>
      <c r="J879" s="194">
        <f t="shared" si="233"/>
        <v>2640601.5499999998</v>
      </c>
      <c r="K879" s="212"/>
      <c r="L879" s="203">
        <v>2640601.41</v>
      </c>
      <c r="M879" s="203">
        <v>0.14000000000000001</v>
      </c>
      <c r="N879" s="191"/>
      <c r="O879" s="190"/>
    </row>
    <row r="880" spans="2:15" s="173" customFormat="1" ht="31.5" customHeight="1" outlineLevel="2" x14ac:dyDescent="0.3">
      <c r="B880" s="176" t="s">
        <v>1783</v>
      </c>
      <c r="C880" s="174" t="s">
        <v>681</v>
      </c>
      <c r="D880" s="213" t="s">
        <v>31</v>
      </c>
      <c r="E880" s="193">
        <v>1</v>
      </c>
      <c r="F880" s="193">
        <f t="shared" si="232"/>
        <v>613224.91</v>
      </c>
      <c r="G880" s="237">
        <v>223396.06</v>
      </c>
      <c r="H880" s="237">
        <v>157880.85</v>
      </c>
      <c r="I880" s="237">
        <v>2577.1999999999998</v>
      </c>
      <c r="J880" s="194">
        <f t="shared" si="233"/>
        <v>613224.91</v>
      </c>
      <c r="K880" s="212"/>
      <c r="L880" s="203">
        <v>613225.31999999995</v>
      </c>
      <c r="M880" s="203">
        <v>-0.41</v>
      </c>
      <c r="N880" s="191"/>
      <c r="O880" s="190"/>
    </row>
    <row r="881" spans="2:15" s="173" customFormat="1" ht="31.5" customHeight="1" outlineLevel="2" x14ac:dyDescent="0.3">
      <c r="B881" s="176" t="s">
        <v>1784</v>
      </c>
      <c r="C881" s="174" t="s">
        <v>682</v>
      </c>
      <c r="D881" s="213" t="s">
        <v>31</v>
      </c>
      <c r="E881" s="193">
        <v>1</v>
      </c>
      <c r="F881" s="193">
        <f t="shared" si="232"/>
        <v>1180971.76</v>
      </c>
      <c r="G881" s="237">
        <v>454396.75</v>
      </c>
      <c r="H881" s="237">
        <v>294262.71000000002</v>
      </c>
      <c r="I881" s="237">
        <v>4803.47</v>
      </c>
      <c r="J881" s="194">
        <f t="shared" si="233"/>
        <v>1180971.76</v>
      </c>
      <c r="K881" s="212"/>
      <c r="L881" s="203">
        <v>1180971.3400000001</v>
      </c>
      <c r="M881" s="203">
        <v>0.42</v>
      </c>
      <c r="N881" s="191"/>
      <c r="O881" s="190"/>
    </row>
    <row r="882" spans="2:15" ht="20.25" customHeight="1" outlineLevel="1" x14ac:dyDescent="0.3">
      <c r="B882" s="34" t="s">
        <v>32</v>
      </c>
      <c r="C882" s="4" t="s">
        <v>917</v>
      </c>
      <c r="D882" s="35"/>
      <c r="E882" s="36"/>
      <c r="F882" s="36"/>
      <c r="G882" s="36"/>
      <c r="H882" s="36"/>
      <c r="I882" s="36"/>
      <c r="J882" s="111">
        <f>SUBTOTAL(9,J883:J1014)</f>
        <v>797586191.50999999</v>
      </c>
      <c r="K882" s="37"/>
      <c r="L882" s="203">
        <v>0</v>
      </c>
      <c r="M882" s="203"/>
      <c r="N882" s="191"/>
      <c r="O882" s="190"/>
    </row>
    <row r="883" spans="2:15" ht="15.75" customHeight="1" outlineLevel="1" x14ac:dyDescent="0.3">
      <c r="B883" s="172" t="s">
        <v>33</v>
      </c>
      <c r="C883" s="171" t="s">
        <v>103</v>
      </c>
      <c r="D883" s="168"/>
      <c r="E883" s="169"/>
      <c r="F883" s="169"/>
      <c r="G883" s="169"/>
      <c r="H883" s="169"/>
      <c r="I883" s="169"/>
      <c r="J883" s="112">
        <f>SUBTOTAL(9,J884:J887)</f>
        <v>176668615.37</v>
      </c>
      <c r="K883" s="16"/>
      <c r="L883" s="203">
        <v>0</v>
      </c>
      <c r="M883" s="203"/>
      <c r="N883" s="191"/>
      <c r="O883" s="190"/>
    </row>
    <row r="884" spans="2:15" ht="31.5" customHeight="1" outlineLevel="2" x14ac:dyDescent="0.3">
      <c r="B884" s="176" t="s">
        <v>188</v>
      </c>
      <c r="C884" s="174" t="s">
        <v>131</v>
      </c>
      <c r="D884" s="213" t="s">
        <v>8</v>
      </c>
      <c r="E884" s="193">
        <v>554.39</v>
      </c>
      <c r="F884" s="106">
        <f t="shared" ref="F884:F887" si="234">G884+H884+I884*90</f>
        <v>34918.78</v>
      </c>
      <c r="G884" s="237">
        <v>16063.47</v>
      </c>
      <c r="H884" s="237">
        <v>18855.310000000001</v>
      </c>
      <c r="I884" s="237">
        <v>0</v>
      </c>
      <c r="J884" s="114">
        <f t="shared" ref="J884:J887" si="235">E884*F884</f>
        <v>19358622.440000001</v>
      </c>
      <c r="K884" s="212"/>
      <c r="L884" s="203">
        <v>19358624.93</v>
      </c>
      <c r="M884" s="203">
        <v>-2.4900000000000002</v>
      </c>
      <c r="N884" s="191"/>
      <c r="O884" s="190"/>
    </row>
    <row r="885" spans="2:15" ht="31.5" customHeight="1" outlineLevel="2" x14ac:dyDescent="0.3">
      <c r="B885" s="176" t="s">
        <v>189</v>
      </c>
      <c r="C885" s="174" t="s">
        <v>150</v>
      </c>
      <c r="D885" s="213" t="s">
        <v>8</v>
      </c>
      <c r="E885" s="193">
        <v>1771.93</v>
      </c>
      <c r="F885" s="106">
        <f t="shared" si="234"/>
        <v>34120.85</v>
      </c>
      <c r="G885" s="237">
        <v>16063.47</v>
      </c>
      <c r="H885" s="237">
        <v>18057.38</v>
      </c>
      <c r="I885" s="237">
        <v>0</v>
      </c>
      <c r="J885" s="114">
        <f t="shared" si="235"/>
        <v>60459757.740000002</v>
      </c>
      <c r="K885" s="212"/>
      <c r="L885" s="203">
        <v>60459773.469999999</v>
      </c>
      <c r="M885" s="203">
        <v>-15.73</v>
      </c>
      <c r="N885" s="191"/>
      <c r="O885" s="190"/>
    </row>
    <row r="886" spans="2:15" ht="31.5" customHeight="1" outlineLevel="2" x14ac:dyDescent="0.3">
      <c r="B886" s="176" t="s">
        <v>190</v>
      </c>
      <c r="C886" s="174" t="s">
        <v>132</v>
      </c>
      <c r="D886" s="213" t="s">
        <v>8</v>
      </c>
      <c r="E886" s="193">
        <v>3161.02</v>
      </c>
      <c r="F886" s="106">
        <f t="shared" si="234"/>
        <v>30105.64</v>
      </c>
      <c r="G886" s="237">
        <v>14858.04</v>
      </c>
      <c r="H886" s="237">
        <v>15247.6</v>
      </c>
      <c r="I886" s="237">
        <v>0</v>
      </c>
      <c r="J886" s="114">
        <f t="shared" si="235"/>
        <v>95164530.150000006</v>
      </c>
      <c r="K886" s="212"/>
      <c r="L886" s="203">
        <v>95164513.010000005</v>
      </c>
      <c r="M886" s="203">
        <v>17.14</v>
      </c>
      <c r="N886" s="191"/>
      <c r="O886" s="190"/>
    </row>
    <row r="887" spans="2:15" s="173" customFormat="1" ht="31.5" customHeight="1" outlineLevel="2" x14ac:dyDescent="0.3">
      <c r="B887" s="176" t="s">
        <v>191</v>
      </c>
      <c r="C887" s="174" t="s">
        <v>707</v>
      </c>
      <c r="D887" s="213" t="s">
        <v>8</v>
      </c>
      <c r="E887" s="193">
        <v>54</v>
      </c>
      <c r="F887" s="106">
        <f t="shared" si="234"/>
        <v>31216.76</v>
      </c>
      <c r="G887" s="237">
        <v>15969.16</v>
      </c>
      <c r="H887" s="237">
        <v>15247.6</v>
      </c>
      <c r="I887" s="237">
        <v>0</v>
      </c>
      <c r="J887" s="114">
        <f t="shared" si="235"/>
        <v>1685705.04</v>
      </c>
      <c r="K887" s="212"/>
      <c r="L887" s="203">
        <v>1685704.77</v>
      </c>
      <c r="M887" s="203">
        <v>0.27</v>
      </c>
      <c r="N887" s="191"/>
      <c r="O887" s="190"/>
    </row>
    <row r="888" spans="2:15" ht="15.75" customHeight="1" outlineLevel="1" x14ac:dyDescent="0.3">
      <c r="B888" s="172" t="s">
        <v>34</v>
      </c>
      <c r="C888" s="171" t="s">
        <v>249</v>
      </c>
      <c r="D888" s="168"/>
      <c r="E888" s="169"/>
      <c r="F888" s="169"/>
      <c r="G888" s="169"/>
      <c r="H888" s="169"/>
      <c r="I888" s="169"/>
      <c r="J888" s="112">
        <f>SUBTOTAL(9,J889:J895)</f>
        <v>26936755.66</v>
      </c>
      <c r="K888" s="16"/>
      <c r="L888" s="203">
        <v>0</v>
      </c>
      <c r="M888" s="203"/>
      <c r="N888" s="191"/>
      <c r="O888" s="190"/>
    </row>
    <row r="889" spans="2:15" s="173" customFormat="1" ht="31.5" customHeight="1" outlineLevel="2" x14ac:dyDescent="0.3">
      <c r="B889" s="176" t="s">
        <v>193</v>
      </c>
      <c r="C889" s="174" t="s">
        <v>136</v>
      </c>
      <c r="D889" s="213" t="s">
        <v>11</v>
      </c>
      <c r="E889" s="213">
        <v>1849.2</v>
      </c>
      <c r="F889" s="106">
        <f t="shared" ref="F889:F895" si="236">G889+H889+I889*90</f>
        <v>3365.68</v>
      </c>
      <c r="G889" s="237">
        <v>839.13</v>
      </c>
      <c r="H889" s="237">
        <v>2526.5500000000002</v>
      </c>
      <c r="I889" s="237">
        <v>0</v>
      </c>
      <c r="J889" s="114">
        <f t="shared" ref="J889:J895" si="237">E889*F889</f>
        <v>6223815.46</v>
      </c>
      <c r="K889" s="212"/>
      <c r="L889" s="203">
        <v>6223828.1900000004</v>
      </c>
      <c r="M889" s="203">
        <v>-12.73</v>
      </c>
      <c r="N889" s="191"/>
      <c r="O889" s="190"/>
    </row>
    <row r="890" spans="2:15" s="173" customFormat="1" ht="31.5" customHeight="1" outlineLevel="2" x14ac:dyDescent="0.3">
      <c r="B890" s="176" t="s">
        <v>194</v>
      </c>
      <c r="C890" s="174" t="s">
        <v>137</v>
      </c>
      <c r="D890" s="213" t="s">
        <v>11</v>
      </c>
      <c r="E890" s="213">
        <v>2130.2800000000002</v>
      </c>
      <c r="F890" s="106">
        <f t="shared" si="236"/>
        <v>2944.59</v>
      </c>
      <c r="G890" s="237">
        <v>839.13</v>
      </c>
      <c r="H890" s="237">
        <v>2105.46</v>
      </c>
      <c r="I890" s="237">
        <v>0</v>
      </c>
      <c r="J890" s="114">
        <f t="shared" si="237"/>
        <v>6272801.1900000004</v>
      </c>
      <c r="K890" s="212"/>
      <c r="L890" s="203">
        <v>6272810.9800000004</v>
      </c>
      <c r="M890" s="203">
        <v>-9.7899999999999991</v>
      </c>
      <c r="N890" s="191"/>
      <c r="O890" s="190"/>
    </row>
    <row r="891" spans="2:15" s="173" customFormat="1" ht="31.5" customHeight="1" outlineLevel="2" x14ac:dyDescent="0.3">
      <c r="B891" s="176" t="s">
        <v>195</v>
      </c>
      <c r="C891" s="174" t="s">
        <v>139</v>
      </c>
      <c r="D891" s="213" t="s">
        <v>11</v>
      </c>
      <c r="E891" s="213">
        <v>810.81</v>
      </c>
      <c r="F891" s="106">
        <f t="shared" si="236"/>
        <v>2370.9299999999998</v>
      </c>
      <c r="G891" s="237">
        <v>686.56</v>
      </c>
      <c r="H891" s="237">
        <v>1684.37</v>
      </c>
      <c r="I891" s="237">
        <v>0</v>
      </c>
      <c r="J891" s="114">
        <f t="shared" si="237"/>
        <v>1922373.75</v>
      </c>
      <c r="K891" s="212"/>
      <c r="L891" s="203">
        <v>1922375.9</v>
      </c>
      <c r="M891" s="203">
        <v>-2.15</v>
      </c>
      <c r="N891" s="191"/>
      <c r="O891" s="190"/>
    </row>
    <row r="892" spans="2:15" s="173" customFormat="1" ht="31.5" customHeight="1" outlineLevel="2" x14ac:dyDescent="0.3">
      <c r="B892" s="176" t="s">
        <v>1785</v>
      </c>
      <c r="C892" s="174" t="s">
        <v>138</v>
      </c>
      <c r="D892" s="213" t="s">
        <v>11</v>
      </c>
      <c r="E892" s="213">
        <v>6076.62</v>
      </c>
      <c r="F892" s="106">
        <f t="shared" si="236"/>
        <v>1452.46</v>
      </c>
      <c r="G892" s="237">
        <v>610.28</v>
      </c>
      <c r="H892" s="237">
        <v>842.18</v>
      </c>
      <c r="I892" s="237">
        <v>0</v>
      </c>
      <c r="J892" s="114">
        <f t="shared" si="237"/>
        <v>8826047.4900000002</v>
      </c>
      <c r="K892" s="212"/>
      <c r="L892" s="203">
        <v>8826067.1899999995</v>
      </c>
      <c r="M892" s="203">
        <v>-19.7</v>
      </c>
      <c r="N892" s="191"/>
      <c r="O892" s="190"/>
    </row>
    <row r="893" spans="2:15" s="173" customFormat="1" ht="31.5" customHeight="1" outlineLevel="2" x14ac:dyDescent="0.3">
      <c r="B893" s="176" t="s">
        <v>1786</v>
      </c>
      <c r="C893" s="174" t="s">
        <v>161</v>
      </c>
      <c r="D893" s="213" t="s">
        <v>11</v>
      </c>
      <c r="E893" s="213">
        <v>1413.74</v>
      </c>
      <c r="F893" s="193">
        <f t="shared" si="236"/>
        <v>2166.4899999999998</v>
      </c>
      <c r="G893" s="237">
        <v>839.13</v>
      </c>
      <c r="H893" s="237">
        <v>1327.36</v>
      </c>
      <c r="I893" s="237">
        <v>0</v>
      </c>
      <c r="J893" s="177">
        <f t="shared" si="237"/>
        <v>3062853.57</v>
      </c>
      <c r="K893" s="212"/>
      <c r="L893" s="203">
        <v>3062852.57</v>
      </c>
      <c r="M893" s="203">
        <v>1</v>
      </c>
      <c r="N893" s="191"/>
      <c r="O893" s="190"/>
    </row>
    <row r="894" spans="2:15" s="173" customFormat="1" ht="68.25" customHeight="1" outlineLevel="2" x14ac:dyDescent="0.3">
      <c r="B894" s="176" t="s">
        <v>1787</v>
      </c>
      <c r="C894" s="174" t="s">
        <v>896</v>
      </c>
      <c r="D894" s="213" t="s">
        <v>11</v>
      </c>
      <c r="E894" s="213">
        <v>60</v>
      </c>
      <c r="F894" s="193">
        <f t="shared" si="236"/>
        <v>4528.57</v>
      </c>
      <c r="G894" s="237">
        <v>2100.88</v>
      </c>
      <c r="H894" s="237">
        <v>2427.69</v>
      </c>
      <c r="I894" s="237">
        <v>0</v>
      </c>
      <c r="J894" s="177">
        <f t="shared" si="237"/>
        <v>271714.2</v>
      </c>
      <c r="K894" s="212"/>
      <c r="L894" s="203">
        <v>271714.37</v>
      </c>
      <c r="M894" s="203">
        <v>-0.17</v>
      </c>
      <c r="N894" s="191"/>
      <c r="O894" s="190"/>
    </row>
    <row r="895" spans="2:15" s="173" customFormat="1" ht="69" customHeight="1" outlineLevel="2" x14ac:dyDescent="0.3">
      <c r="B895" s="176" t="s">
        <v>1788</v>
      </c>
      <c r="C895" s="174" t="s">
        <v>811</v>
      </c>
      <c r="D895" s="213" t="s">
        <v>11</v>
      </c>
      <c r="E895" s="213">
        <v>150</v>
      </c>
      <c r="F895" s="193">
        <f t="shared" si="236"/>
        <v>2381</v>
      </c>
      <c r="G895" s="237">
        <v>1167.1600000000001</v>
      </c>
      <c r="H895" s="237">
        <v>1213.8399999999999</v>
      </c>
      <c r="I895" s="237">
        <v>0</v>
      </c>
      <c r="J895" s="177">
        <f t="shared" si="237"/>
        <v>357150</v>
      </c>
      <c r="K895" s="212"/>
      <c r="L895" s="203">
        <v>357150.34</v>
      </c>
      <c r="M895" s="203">
        <v>-0.34</v>
      </c>
      <c r="N895" s="191"/>
      <c r="O895" s="190"/>
    </row>
    <row r="896" spans="2:15" ht="21" customHeight="1" outlineLevel="1" x14ac:dyDescent="0.3">
      <c r="B896" s="172" t="s">
        <v>115</v>
      </c>
      <c r="C896" s="171" t="s">
        <v>27</v>
      </c>
      <c r="D896" s="168"/>
      <c r="E896" s="169"/>
      <c r="F896" s="169"/>
      <c r="G896" s="169"/>
      <c r="H896" s="169"/>
      <c r="I896" s="169"/>
      <c r="J896" s="112">
        <f>SUBTOTAL(9,J897:J898)</f>
        <v>68443424.230000004</v>
      </c>
      <c r="K896" s="13" t="s">
        <v>876</v>
      </c>
      <c r="L896" s="203">
        <v>0</v>
      </c>
      <c r="M896" s="203"/>
      <c r="N896" s="191"/>
      <c r="O896" s="190"/>
    </row>
    <row r="897" spans="2:15" ht="63" customHeight="1" outlineLevel="2" x14ac:dyDescent="0.3">
      <c r="B897" s="123" t="s">
        <v>197</v>
      </c>
      <c r="C897" s="174" t="s">
        <v>751</v>
      </c>
      <c r="D897" s="213" t="s">
        <v>11</v>
      </c>
      <c r="E897" s="193">
        <v>1305.52</v>
      </c>
      <c r="F897" s="193">
        <f t="shared" ref="F897:F898" si="238">G897+H897+I897*90</f>
        <v>51983.14</v>
      </c>
      <c r="G897" s="237">
        <v>13635.15</v>
      </c>
      <c r="H897" s="237">
        <v>38347.99</v>
      </c>
      <c r="I897" s="237">
        <v>0</v>
      </c>
      <c r="J897" s="194">
        <f t="shared" ref="J897:J898" si="239">E897*F897</f>
        <v>67865028.930000007</v>
      </c>
      <c r="K897" s="195"/>
      <c r="L897" s="203">
        <v>67865030.109999999</v>
      </c>
      <c r="M897" s="203">
        <v>-1.18</v>
      </c>
      <c r="N897" s="191"/>
      <c r="O897" s="190"/>
    </row>
    <row r="898" spans="2:15" ht="31.5" customHeight="1" outlineLevel="2" x14ac:dyDescent="0.3">
      <c r="B898" s="176" t="s">
        <v>198</v>
      </c>
      <c r="C898" s="174" t="s">
        <v>864</v>
      </c>
      <c r="D898" s="213" t="s">
        <v>11</v>
      </c>
      <c r="E898" s="193">
        <v>1147.2</v>
      </c>
      <c r="F898" s="193">
        <f t="shared" si="238"/>
        <v>504.18</v>
      </c>
      <c r="G898" s="237">
        <v>234.5</v>
      </c>
      <c r="H898" s="237">
        <v>269.68</v>
      </c>
      <c r="I898" s="237">
        <v>0</v>
      </c>
      <c r="J898" s="194">
        <f t="shared" si="239"/>
        <v>578395.30000000005</v>
      </c>
      <c r="K898" s="195"/>
      <c r="L898" s="203">
        <v>578389.56000000006</v>
      </c>
      <c r="M898" s="203">
        <v>5.74</v>
      </c>
      <c r="N898" s="191"/>
      <c r="O898" s="190"/>
    </row>
    <row r="899" spans="2:15" ht="15.75" customHeight="1" outlineLevel="1" x14ac:dyDescent="0.3">
      <c r="B899" s="172" t="s">
        <v>145</v>
      </c>
      <c r="C899" s="171" t="s">
        <v>56</v>
      </c>
      <c r="D899" s="168"/>
      <c r="E899" s="169"/>
      <c r="F899" s="169"/>
      <c r="G899" s="169"/>
      <c r="H899" s="169"/>
      <c r="I899" s="169"/>
      <c r="J899" s="112">
        <f>SUBTOTAL(9,J900:J933)</f>
        <v>9708755.0600000005</v>
      </c>
      <c r="K899" s="16"/>
      <c r="L899" s="203">
        <v>0</v>
      </c>
      <c r="M899" s="203"/>
      <c r="N899" s="191"/>
      <c r="O899" s="190"/>
    </row>
    <row r="900" spans="2:15" ht="78.75" customHeight="1" outlineLevel="2" x14ac:dyDescent="0.3">
      <c r="B900" s="176" t="s">
        <v>200</v>
      </c>
      <c r="C900" s="132" t="s">
        <v>706</v>
      </c>
      <c r="D900" s="213" t="s">
        <v>11</v>
      </c>
      <c r="E900" s="193">
        <v>802.49</v>
      </c>
      <c r="F900" s="106">
        <f>G900+H900+I900*90</f>
        <v>0</v>
      </c>
      <c r="G900" s="237"/>
      <c r="H900" s="237"/>
      <c r="I900" s="237"/>
      <c r="J900" s="114">
        <f>E900*F900</f>
        <v>0</v>
      </c>
      <c r="K900" s="212"/>
      <c r="L900" s="203">
        <v>0</v>
      </c>
      <c r="M900" s="203">
        <v>0</v>
      </c>
      <c r="N900" s="191"/>
      <c r="O900" s="190"/>
    </row>
    <row r="901" spans="2:15" ht="31.5" customHeight="1" outlineLevel="2" x14ac:dyDescent="0.3">
      <c r="B901" s="207" t="s">
        <v>1789</v>
      </c>
      <c r="C901" s="20" t="s">
        <v>70</v>
      </c>
      <c r="D901" s="213" t="s">
        <v>68</v>
      </c>
      <c r="E901" s="193"/>
      <c r="F901" s="106"/>
      <c r="G901" s="237">
        <v>0</v>
      </c>
      <c r="H901" s="237">
        <v>0</v>
      </c>
      <c r="I901" s="237">
        <v>0</v>
      </c>
      <c r="J901" s="114"/>
      <c r="K901" s="212"/>
      <c r="L901" s="203">
        <v>0</v>
      </c>
      <c r="M901" s="203">
        <v>0</v>
      </c>
      <c r="N901" s="191"/>
      <c r="O901" s="190"/>
    </row>
    <row r="902" spans="2:15" ht="15.75" customHeight="1" outlineLevel="2" x14ac:dyDescent="0.3">
      <c r="B902" s="207" t="s">
        <v>1790</v>
      </c>
      <c r="C902" s="20" t="s">
        <v>64</v>
      </c>
      <c r="D902" s="213" t="s">
        <v>11</v>
      </c>
      <c r="E902" s="71">
        <f>E900</f>
        <v>802.49</v>
      </c>
      <c r="F902" s="106">
        <f t="shared" ref="F902:F911" si="240">G902+H902+I902*90</f>
        <v>510</v>
      </c>
      <c r="G902" s="237">
        <v>150</v>
      </c>
      <c r="H902" s="237">
        <v>360</v>
      </c>
      <c r="I902" s="237">
        <v>0</v>
      </c>
      <c r="J902" s="114">
        <f t="shared" ref="J902:J911" si="241">E902*F902</f>
        <v>409269.9</v>
      </c>
      <c r="K902" s="212"/>
      <c r="L902" s="203">
        <v>409269.9</v>
      </c>
      <c r="M902" s="203">
        <v>0</v>
      </c>
      <c r="N902" s="191"/>
      <c r="O902" s="190"/>
    </row>
    <row r="903" spans="2:15" ht="15.75" customHeight="1" outlineLevel="2" x14ac:dyDescent="0.3">
      <c r="B903" s="207" t="s">
        <v>1791</v>
      </c>
      <c r="C903" s="20" t="s">
        <v>71</v>
      </c>
      <c r="D903" s="213" t="s">
        <v>11</v>
      </c>
      <c r="E903" s="71">
        <f>E900</f>
        <v>802.49</v>
      </c>
      <c r="F903" s="106">
        <f t="shared" si="240"/>
        <v>480</v>
      </c>
      <c r="G903" s="237">
        <v>150</v>
      </c>
      <c r="H903" s="237">
        <v>330</v>
      </c>
      <c r="I903" s="237">
        <v>0</v>
      </c>
      <c r="J903" s="114">
        <f t="shared" si="241"/>
        <v>385195.2</v>
      </c>
      <c r="K903" s="212"/>
      <c r="L903" s="203">
        <v>385195.2</v>
      </c>
      <c r="M903" s="203">
        <v>0</v>
      </c>
      <c r="N903" s="191"/>
      <c r="O903" s="190"/>
    </row>
    <row r="904" spans="2:15" ht="15.75" customHeight="1" outlineLevel="2" x14ac:dyDescent="0.3">
      <c r="B904" s="207" t="s">
        <v>1792</v>
      </c>
      <c r="C904" s="20" t="s">
        <v>65</v>
      </c>
      <c r="D904" s="213" t="s">
        <v>8</v>
      </c>
      <c r="E904" s="193">
        <f>E900*0.05</f>
        <v>40.119999999999997</v>
      </c>
      <c r="F904" s="106">
        <f t="shared" si="240"/>
        <v>9276</v>
      </c>
      <c r="G904" s="237">
        <v>3600</v>
      </c>
      <c r="H904" s="237">
        <v>5676</v>
      </c>
      <c r="I904" s="237">
        <v>0</v>
      </c>
      <c r="J904" s="114">
        <f t="shared" si="241"/>
        <v>372153.12</v>
      </c>
      <c r="K904" s="212"/>
      <c r="L904" s="203">
        <v>372194.86</v>
      </c>
      <c r="M904" s="203">
        <v>-41.74</v>
      </c>
      <c r="N904" s="191"/>
      <c r="O904" s="190"/>
    </row>
    <row r="905" spans="2:15" ht="15.75" customHeight="1" outlineLevel="2" x14ac:dyDescent="0.3">
      <c r="B905" s="207" t="s">
        <v>1793</v>
      </c>
      <c r="C905" s="20" t="s">
        <v>66</v>
      </c>
      <c r="D905" s="29" t="s">
        <v>8</v>
      </c>
      <c r="E905" s="193">
        <f>E900*0.25</f>
        <v>200.62</v>
      </c>
      <c r="F905" s="106">
        <f t="shared" si="240"/>
        <v>7356</v>
      </c>
      <c r="G905" s="237">
        <v>3000</v>
      </c>
      <c r="H905" s="237">
        <v>4356</v>
      </c>
      <c r="I905" s="237">
        <v>0</v>
      </c>
      <c r="J905" s="114">
        <f t="shared" si="241"/>
        <v>1475760.72</v>
      </c>
      <c r="K905" s="212"/>
      <c r="L905" s="203">
        <v>1475779.11</v>
      </c>
      <c r="M905" s="203">
        <v>-18.39</v>
      </c>
      <c r="N905" s="191"/>
      <c r="O905" s="190"/>
    </row>
    <row r="906" spans="2:15" ht="15.75" customHeight="1" outlineLevel="2" x14ac:dyDescent="0.3">
      <c r="B906" s="207" t="s">
        <v>1794</v>
      </c>
      <c r="C906" s="20" t="s">
        <v>74</v>
      </c>
      <c r="D906" s="213" t="s">
        <v>11</v>
      </c>
      <c r="E906" s="71">
        <f>E900</f>
        <v>802.49</v>
      </c>
      <c r="F906" s="106">
        <f t="shared" si="240"/>
        <v>126</v>
      </c>
      <c r="G906" s="237">
        <v>60</v>
      </c>
      <c r="H906" s="237">
        <v>66</v>
      </c>
      <c r="I906" s="237">
        <v>0</v>
      </c>
      <c r="J906" s="114">
        <f t="shared" si="241"/>
        <v>101113.74</v>
      </c>
      <c r="K906" s="212"/>
      <c r="L906" s="203">
        <v>101113.74</v>
      </c>
      <c r="M906" s="203">
        <v>0</v>
      </c>
      <c r="N906" s="191"/>
      <c r="O906" s="190"/>
    </row>
    <row r="907" spans="2:15" ht="15.75" customHeight="1" outlineLevel="2" x14ac:dyDescent="0.3">
      <c r="B907" s="207" t="s">
        <v>1795</v>
      </c>
      <c r="C907" s="20" t="s">
        <v>73</v>
      </c>
      <c r="D907" s="213" t="s">
        <v>11</v>
      </c>
      <c r="E907" s="193">
        <v>802.49</v>
      </c>
      <c r="F907" s="106">
        <f t="shared" si="240"/>
        <v>427.2</v>
      </c>
      <c r="G907" s="237">
        <v>180</v>
      </c>
      <c r="H907" s="237">
        <v>247.2</v>
      </c>
      <c r="I907" s="237">
        <v>0</v>
      </c>
      <c r="J907" s="114">
        <f t="shared" si="241"/>
        <v>342823.73</v>
      </c>
      <c r="K907" s="212"/>
      <c r="L907" s="203">
        <v>342823.73</v>
      </c>
      <c r="M907" s="203">
        <v>0</v>
      </c>
      <c r="N907" s="191"/>
      <c r="O907" s="190"/>
    </row>
    <row r="908" spans="2:15" ht="15.75" customHeight="1" outlineLevel="2" x14ac:dyDescent="0.3">
      <c r="B908" s="207" t="s">
        <v>1796</v>
      </c>
      <c r="C908" s="20" t="s">
        <v>67</v>
      </c>
      <c r="D908" s="213" t="s">
        <v>8</v>
      </c>
      <c r="E908" s="193">
        <f>E900*0.2</f>
        <v>160.5</v>
      </c>
      <c r="F908" s="106">
        <f t="shared" si="240"/>
        <v>8856</v>
      </c>
      <c r="G908" s="237">
        <v>1800</v>
      </c>
      <c r="H908" s="237">
        <v>7056</v>
      </c>
      <c r="I908" s="237">
        <v>0</v>
      </c>
      <c r="J908" s="114">
        <f t="shared" si="241"/>
        <v>1421388</v>
      </c>
      <c r="K908" s="212"/>
      <c r="L908" s="203">
        <v>1421370.29</v>
      </c>
      <c r="M908" s="203">
        <v>17.71</v>
      </c>
      <c r="N908" s="191"/>
      <c r="O908" s="190"/>
    </row>
    <row r="909" spans="2:15" ht="15.75" customHeight="1" outlineLevel="2" x14ac:dyDescent="0.3">
      <c r="B909" s="207" t="s">
        <v>1797</v>
      </c>
      <c r="C909" s="20" t="s">
        <v>72</v>
      </c>
      <c r="D909" s="213" t="s">
        <v>11</v>
      </c>
      <c r="E909" s="193">
        <f>E900</f>
        <v>802.49</v>
      </c>
      <c r="F909" s="106">
        <f t="shared" si="240"/>
        <v>399</v>
      </c>
      <c r="G909" s="237">
        <v>150</v>
      </c>
      <c r="H909" s="237">
        <v>249</v>
      </c>
      <c r="I909" s="237">
        <v>0</v>
      </c>
      <c r="J909" s="114">
        <f t="shared" si="241"/>
        <v>320193.51</v>
      </c>
      <c r="K909" s="212"/>
      <c r="L909" s="203">
        <v>320193.51</v>
      </c>
      <c r="M909" s="203">
        <v>0</v>
      </c>
      <c r="N909" s="191"/>
      <c r="O909" s="190"/>
    </row>
    <row r="910" spans="2:15" ht="15.75" customHeight="1" outlineLevel="2" x14ac:dyDescent="0.3">
      <c r="B910" s="207" t="s">
        <v>1798</v>
      </c>
      <c r="C910" s="20" t="s">
        <v>69</v>
      </c>
      <c r="D910" s="213" t="s">
        <v>68</v>
      </c>
      <c r="E910" s="193"/>
      <c r="F910" s="106">
        <f t="shared" si="240"/>
        <v>0</v>
      </c>
      <c r="G910" s="237">
        <v>0</v>
      </c>
      <c r="H910" s="237">
        <v>0</v>
      </c>
      <c r="I910" s="237">
        <v>0</v>
      </c>
      <c r="J910" s="114">
        <f t="shared" si="241"/>
        <v>0</v>
      </c>
      <c r="K910" s="212"/>
      <c r="L910" s="203">
        <v>0</v>
      </c>
      <c r="M910" s="203">
        <v>0</v>
      </c>
      <c r="N910" s="191"/>
      <c r="O910" s="190"/>
    </row>
    <row r="911" spans="2:15" ht="47.25" customHeight="1" outlineLevel="2" x14ac:dyDescent="0.3">
      <c r="B911" s="176" t="s">
        <v>276</v>
      </c>
      <c r="C911" s="20" t="s">
        <v>717</v>
      </c>
      <c r="D911" s="213" t="s">
        <v>366</v>
      </c>
      <c r="E911" s="193">
        <v>150.5</v>
      </c>
      <c r="F911" s="106">
        <f t="shared" si="240"/>
        <v>5316.73</v>
      </c>
      <c r="G911" s="237">
        <v>1781.5</v>
      </c>
      <c r="H911" s="237">
        <v>3535.23</v>
      </c>
      <c r="I911" s="237">
        <v>0</v>
      </c>
      <c r="J911" s="114">
        <f t="shared" si="241"/>
        <v>800167.87</v>
      </c>
      <c r="K911" s="212"/>
      <c r="L911" s="203">
        <v>800166.94</v>
      </c>
      <c r="M911" s="203">
        <v>0.93</v>
      </c>
      <c r="N911" s="191"/>
      <c r="O911" s="190"/>
    </row>
    <row r="912" spans="2:15" ht="31.5" customHeight="1" outlineLevel="2" x14ac:dyDescent="0.3">
      <c r="B912" s="176" t="s">
        <v>1799</v>
      </c>
      <c r="C912" s="132" t="s">
        <v>739</v>
      </c>
      <c r="D912" s="213"/>
      <c r="E912" s="193"/>
      <c r="F912" s="106"/>
      <c r="G912" s="237"/>
      <c r="H912" s="237"/>
      <c r="I912" s="237"/>
      <c r="J912" s="114"/>
      <c r="K912" s="212"/>
      <c r="L912" s="203">
        <v>0</v>
      </c>
      <c r="M912" s="203">
        <v>0</v>
      </c>
      <c r="N912" s="191"/>
      <c r="O912" s="190"/>
    </row>
    <row r="913" spans="2:15" ht="15.75" customHeight="1" outlineLevel="2" x14ac:dyDescent="0.3">
      <c r="B913" s="207" t="s">
        <v>1800</v>
      </c>
      <c r="C913" s="20" t="s">
        <v>719</v>
      </c>
      <c r="D913" s="213" t="s">
        <v>11</v>
      </c>
      <c r="E913" s="193">
        <v>59.5</v>
      </c>
      <c r="F913" s="106">
        <f t="shared" ref="F913:F921" si="242">G913+H913+I913*90</f>
        <v>413.68</v>
      </c>
      <c r="G913" s="237">
        <v>150</v>
      </c>
      <c r="H913" s="237">
        <v>263.68</v>
      </c>
      <c r="I913" s="237">
        <v>0</v>
      </c>
      <c r="J913" s="194">
        <f t="shared" ref="J913:J921" si="243">E913*F913</f>
        <v>24613.96</v>
      </c>
      <c r="K913" s="212"/>
      <c r="L913" s="203">
        <v>24613.759999999998</v>
      </c>
      <c r="M913" s="203">
        <v>0.2</v>
      </c>
      <c r="N913" s="191"/>
      <c r="O913" s="190"/>
    </row>
    <row r="914" spans="2:15" ht="15.75" customHeight="1" outlineLevel="2" x14ac:dyDescent="0.3">
      <c r="B914" s="207" t="s">
        <v>1802</v>
      </c>
      <c r="C914" s="20" t="s">
        <v>720</v>
      </c>
      <c r="D914" s="213" t="s">
        <v>11</v>
      </c>
      <c r="E914" s="193">
        <v>59.5</v>
      </c>
      <c r="F914" s="106">
        <f t="shared" si="242"/>
        <v>438.42</v>
      </c>
      <c r="G914" s="237">
        <v>150</v>
      </c>
      <c r="H914" s="237">
        <v>288.42</v>
      </c>
      <c r="I914" s="237">
        <v>0</v>
      </c>
      <c r="J914" s="194">
        <f t="shared" si="243"/>
        <v>26085.99</v>
      </c>
      <c r="K914" s="212"/>
      <c r="L914" s="203">
        <v>26085.99</v>
      </c>
      <c r="M914" s="203">
        <v>0</v>
      </c>
      <c r="N914" s="191"/>
      <c r="O914" s="190"/>
    </row>
    <row r="915" spans="2:15" ht="15.75" customHeight="1" outlineLevel="2" x14ac:dyDescent="0.3">
      <c r="B915" s="207" t="s">
        <v>1803</v>
      </c>
      <c r="C915" s="20" t="s">
        <v>721</v>
      </c>
      <c r="D915" s="213" t="s">
        <v>11</v>
      </c>
      <c r="E915" s="193">
        <v>59.5</v>
      </c>
      <c r="F915" s="106">
        <f t="shared" si="242"/>
        <v>126</v>
      </c>
      <c r="G915" s="237">
        <v>60</v>
      </c>
      <c r="H915" s="237">
        <v>66</v>
      </c>
      <c r="I915" s="237">
        <v>0</v>
      </c>
      <c r="J915" s="194">
        <f t="shared" si="243"/>
        <v>7497</v>
      </c>
      <c r="K915" s="212"/>
      <c r="L915" s="203">
        <v>7497</v>
      </c>
      <c r="M915" s="203">
        <v>0</v>
      </c>
      <c r="N915" s="191"/>
      <c r="O915" s="190"/>
    </row>
    <row r="916" spans="2:15" ht="15.75" customHeight="1" outlineLevel="2" x14ac:dyDescent="0.3">
      <c r="B916" s="207" t="s">
        <v>1804</v>
      </c>
      <c r="C916" s="20" t="s">
        <v>722</v>
      </c>
      <c r="D916" s="213" t="s">
        <v>11</v>
      </c>
      <c r="E916" s="193">
        <v>59.5</v>
      </c>
      <c r="F916" s="106">
        <f t="shared" si="242"/>
        <v>944.4</v>
      </c>
      <c r="G916" s="237">
        <v>390</v>
      </c>
      <c r="H916" s="237">
        <v>554.4</v>
      </c>
      <c r="I916" s="237">
        <v>0</v>
      </c>
      <c r="J916" s="194">
        <f t="shared" si="243"/>
        <v>56191.8</v>
      </c>
      <c r="K916" s="212"/>
      <c r="L916" s="203">
        <v>56191.8</v>
      </c>
      <c r="M916" s="203">
        <v>0</v>
      </c>
      <c r="N916" s="191"/>
      <c r="O916" s="190"/>
    </row>
    <row r="917" spans="2:15" ht="15.75" customHeight="1" outlineLevel="2" x14ac:dyDescent="0.3">
      <c r="B917" s="207" t="s">
        <v>1805</v>
      </c>
      <c r="C917" s="20" t="s">
        <v>723</v>
      </c>
      <c r="D917" s="213" t="s">
        <v>8</v>
      </c>
      <c r="E917" s="193">
        <v>5.95</v>
      </c>
      <c r="F917" s="106">
        <f t="shared" si="242"/>
        <v>9336</v>
      </c>
      <c r="G917" s="237">
        <v>2280</v>
      </c>
      <c r="H917" s="237">
        <v>7056</v>
      </c>
      <c r="I917" s="237">
        <v>0</v>
      </c>
      <c r="J917" s="194">
        <f t="shared" si="243"/>
        <v>55549.2</v>
      </c>
      <c r="K917" s="212"/>
      <c r="L917" s="203">
        <v>55549.2</v>
      </c>
      <c r="M917" s="203">
        <v>0</v>
      </c>
      <c r="N917" s="191"/>
      <c r="O917" s="190"/>
    </row>
    <row r="918" spans="2:15" ht="15.75" customHeight="1" outlineLevel="2" x14ac:dyDescent="0.3">
      <c r="B918" s="207" t="s">
        <v>1806</v>
      </c>
      <c r="C918" s="20" t="s">
        <v>724</v>
      </c>
      <c r="D918" s="213" t="s">
        <v>11</v>
      </c>
      <c r="E918" s="193">
        <v>59.5</v>
      </c>
      <c r="F918" s="106">
        <f t="shared" si="242"/>
        <v>252</v>
      </c>
      <c r="G918" s="237">
        <v>120</v>
      </c>
      <c r="H918" s="237">
        <v>132</v>
      </c>
      <c r="I918" s="237">
        <v>0</v>
      </c>
      <c r="J918" s="194">
        <f t="shared" si="243"/>
        <v>14994</v>
      </c>
      <c r="K918" s="212"/>
      <c r="L918" s="203">
        <v>14994</v>
      </c>
      <c r="M918" s="203">
        <v>0</v>
      </c>
      <c r="N918" s="191"/>
      <c r="O918" s="190"/>
    </row>
    <row r="919" spans="2:15" ht="15.75" customHeight="1" outlineLevel="2" x14ac:dyDescent="0.3">
      <c r="B919" s="207" t="s">
        <v>1807</v>
      </c>
      <c r="C919" s="20" t="s">
        <v>725</v>
      </c>
      <c r="D919" s="213" t="s">
        <v>11</v>
      </c>
      <c r="E919" s="193">
        <v>59.5</v>
      </c>
      <c r="F919" s="106">
        <f t="shared" si="242"/>
        <v>840</v>
      </c>
      <c r="G919" s="237">
        <v>120</v>
      </c>
      <c r="H919" s="237">
        <v>720</v>
      </c>
      <c r="I919" s="237">
        <v>0</v>
      </c>
      <c r="J919" s="194">
        <f t="shared" si="243"/>
        <v>49980</v>
      </c>
      <c r="K919" s="212"/>
      <c r="L919" s="203">
        <v>49980</v>
      </c>
      <c r="M919" s="203">
        <v>0</v>
      </c>
      <c r="N919" s="191"/>
      <c r="O919" s="190"/>
    </row>
    <row r="920" spans="2:15" ht="15.75" customHeight="1" outlineLevel="2" x14ac:dyDescent="0.3">
      <c r="B920" s="207" t="s">
        <v>1808</v>
      </c>
      <c r="C920" s="20" t="s">
        <v>726</v>
      </c>
      <c r="D920" s="213" t="s">
        <v>155</v>
      </c>
      <c r="E920" s="193">
        <v>47.5</v>
      </c>
      <c r="F920" s="106">
        <f t="shared" si="242"/>
        <v>360</v>
      </c>
      <c r="G920" s="237">
        <v>180</v>
      </c>
      <c r="H920" s="237">
        <v>180</v>
      </c>
      <c r="I920" s="237">
        <v>0</v>
      </c>
      <c r="J920" s="194">
        <f t="shared" si="243"/>
        <v>17100</v>
      </c>
      <c r="K920" s="212"/>
      <c r="L920" s="203">
        <v>17100</v>
      </c>
      <c r="M920" s="203">
        <v>0</v>
      </c>
      <c r="N920" s="191"/>
      <c r="O920" s="190"/>
    </row>
    <row r="921" spans="2:15" ht="15.75" customHeight="1" outlineLevel="2" x14ac:dyDescent="0.3">
      <c r="B921" s="207" t="s">
        <v>1809</v>
      </c>
      <c r="C921" s="20" t="s">
        <v>727</v>
      </c>
      <c r="D921" s="213" t="s">
        <v>155</v>
      </c>
      <c r="E921" s="193">
        <v>47.5</v>
      </c>
      <c r="F921" s="106">
        <f t="shared" si="242"/>
        <v>480</v>
      </c>
      <c r="G921" s="237">
        <v>180</v>
      </c>
      <c r="H921" s="237">
        <v>300</v>
      </c>
      <c r="I921" s="237">
        <v>0</v>
      </c>
      <c r="J921" s="194">
        <f t="shared" si="243"/>
        <v>22800</v>
      </c>
      <c r="K921" s="212"/>
      <c r="L921" s="203">
        <v>22800</v>
      </c>
      <c r="M921" s="203">
        <v>0</v>
      </c>
      <c r="N921" s="191"/>
      <c r="O921" s="190"/>
    </row>
    <row r="922" spans="2:15" ht="15.75" customHeight="1" outlineLevel="2" x14ac:dyDescent="0.3">
      <c r="B922" s="176" t="s">
        <v>1810</v>
      </c>
      <c r="C922" s="132" t="s">
        <v>740</v>
      </c>
      <c r="D922" s="213"/>
      <c r="E922" s="193"/>
      <c r="F922" s="106"/>
      <c r="G922" s="237"/>
      <c r="H922" s="237"/>
      <c r="I922" s="237"/>
      <c r="J922" s="194"/>
      <c r="K922" s="212"/>
      <c r="L922" s="203">
        <v>0</v>
      </c>
      <c r="M922" s="203">
        <v>0</v>
      </c>
      <c r="N922" s="191"/>
      <c r="O922" s="190"/>
    </row>
    <row r="923" spans="2:15" ht="15.75" customHeight="1" outlineLevel="2" x14ac:dyDescent="0.3">
      <c r="B923" s="207" t="s">
        <v>1813</v>
      </c>
      <c r="C923" s="20" t="s">
        <v>741</v>
      </c>
      <c r="D923" s="213" t="s">
        <v>8</v>
      </c>
      <c r="E923" s="193">
        <v>10.6</v>
      </c>
      <c r="F923" s="106">
        <f t="shared" ref="F923:F925" si="244">G923+H923+I923*90</f>
        <v>10656</v>
      </c>
      <c r="G923" s="237">
        <v>3600</v>
      </c>
      <c r="H923" s="237">
        <v>7056</v>
      </c>
      <c r="I923" s="237">
        <v>0</v>
      </c>
      <c r="J923" s="194">
        <f t="shared" ref="J923:J925" si="245">E923*F923</f>
        <v>112953.60000000001</v>
      </c>
      <c r="K923" s="212"/>
      <c r="L923" s="203">
        <v>112953.60000000001</v>
      </c>
      <c r="M923" s="203">
        <v>0</v>
      </c>
      <c r="N923" s="191"/>
      <c r="O923" s="190"/>
    </row>
    <row r="924" spans="2:15" ht="15.75" customHeight="1" outlineLevel="2" x14ac:dyDescent="0.3">
      <c r="B924" s="207" t="s">
        <v>1814</v>
      </c>
      <c r="C924" s="20" t="s">
        <v>730</v>
      </c>
      <c r="D924" s="213" t="s">
        <v>11</v>
      </c>
      <c r="E924" s="193">
        <v>41.03</v>
      </c>
      <c r="F924" s="106">
        <f t="shared" si="244"/>
        <v>2052</v>
      </c>
      <c r="G924" s="237">
        <v>600</v>
      </c>
      <c r="H924" s="237">
        <v>1452</v>
      </c>
      <c r="I924" s="237">
        <v>0</v>
      </c>
      <c r="J924" s="194">
        <f t="shared" si="245"/>
        <v>84193.56</v>
      </c>
      <c r="K924" s="212"/>
      <c r="L924" s="203">
        <v>84193.56</v>
      </c>
      <c r="M924" s="203">
        <v>0</v>
      </c>
      <c r="N924" s="191"/>
      <c r="O924" s="190"/>
    </row>
    <row r="925" spans="2:15" ht="15.75" customHeight="1" outlineLevel="2" x14ac:dyDescent="0.3">
      <c r="B925" s="207" t="s">
        <v>1815</v>
      </c>
      <c r="C925" s="20" t="s">
        <v>742</v>
      </c>
      <c r="D925" s="213" t="s">
        <v>11</v>
      </c>
      <c r="E925" s="193">
        <v>41.03</v>
      </c>
      <c r="F925" s="106">
        <f t="shared" si="244"/>
        <v>702</v>
      </c>
      <c r="G925" s="237">
        <v>240</v>
      </c>
      <c r="H925" s="237">
        <v>462</v>
      </c>
      <c r="I925" s="237">
        <v>0</v>
      </c>
      <c r="J925" s="194">
        <f t="shared" si="245"/>
        <v>28803.06</v>
      </c>
      <c r="K925" s="212"/>
      <c r="L925" s="203">
        <v>28803.06</v>
      </c>
      <c r="M925" s="203">
        <v>0</v>
      </c>
      <c r="N925" s="191"/>
      <c r="O925" s="190"/>
    </row>
    <row r="926" spans="2:15" ht="15.75" customHeight="1" outlineLevel="2" x14ac:dyDescent="0.3">
      <c r="B926" s="176" t="s">
        <v>1811</v>
      </c>
      <c r="C926" s="132" t="s">
        <v>710</v>
      </c>
      <c r="D926" s="213"/>
      <c r="E926" s="193"/>
      <c r="F926" s="193"/>
      <c r="G926" s="237"/>
      <c r="H926" s="237"/>
      <c r="I926" s="237"/>
      <c r="J926" s="194"/>
      <c r="K926" s="196"/>
      <c r="L926" s="203">
        <v>0</v>
      </c>
      <c r="M926" s="203">
        <v>0</v>
      </c>
      <c r="N926" s="191"/>
      <c r="O926" s="190"/>
    </row>
    <row r="927" spans="2:15" ht="31.5" customHeight="1" outlineLevel="2" x14ac:dyDescent="0.3">
      <c r="B927" s="207" t="s">
        <v>1816</v>
      </c>
      <c r="C927" s="20" t="s">
        <v>733</v>
      </c>
      <c r="D927" s="213" t="s">
        <v>11</v>
      </c>
      <c r="E927" s="193">
        <v>43.08</v>
      </c>
      <c r="F927" s="106">
        <f t="shared" ref="F927:F933" si="246">G927+H927+I927*90</f>
        <v>413.68</v>
      </c>
      <c r="G927" s="237">
        <v>150</v>
      </c>
      <c r="H927" s="237">
        <v>263.68</v>
      </c>
      <c r="I927" s="237">
        <v>0</v>
      </c>
      <c r="J927" s="114">
        <f t="shared" ref="J927:J933" si="247">E927*F927</f>
        <v>17821.330000000002</v>
      </c>
      <c r="K927" s="212"/>
      <c r="L927" s="203">
        <v>17821.189999999999</v>
      </c>
      <c r="M927" s="203">
        <v>0.14000000000000001</v>
      </c>
      <c r="N927" s="191"/>
      <c r="O927" s="190"/>
    </row>
    <row r="928" spans="2:15" ht="15.75" customHeight="1" outlineLevel="2" x14ac:dyDescent="0.3">
      <c r="B928" s="207" t="s">
        <v>1817</v>
      </c>
      <c r="C928" s="20" t="s">
        <v>734</v>
      </c>
      <c r="D928" s="213" t="s">
        <v>11</v>
      </c>
      <c r="E928" s="193">
        <v>43.08</v>
      </c>
      <c r="F928" s="106">
        <f t="shared" si="246"/>
        <v>438.42</v>
      </c>
      <c r="G928" s="237">
        <v>150</v>
      </c>
      <c r="H928" s="237">
        <v>288.42</v>
      </c>
      <c r="I928" s="237">
        <v>0</v>
      </c>
      <c r="J928" s="114">
        <f t="shared" si="247"/>
        <v>18887.13</v>
      </c>
      <c r="K928" s="212"/>
      <c r="L928" s="203">
        <v>18887.13</v>
      </c>
      <c r="M928" s="203">
        <v>0</v>
      </c>
      <c r="N928" s="191"/>
      <c r="O928" s="190"/>
    </row>
    <row r="929" spans="2:15" ht="15.75" customHeight="1" outlineLevel="2" x14ac:dyDescent="0.3">
      <c r="B929" s="207" t="s">
        <v>1818</v>
      </c>
      <c r="C929" s="20" t="s">
        <v>735</v>
      </c>
      <c r="D929" s="213" t="s">
        <v>11</v>
      </c>
      <c r="E929" s="193">
        <v>43.08</v>
      </c>
      <c r="F929" s="106">
        <f t="shared" si="246"/>
        <v>126</v>
      </c>
      <c r="G929" s="237">
        <v>60</v>
      </c>
      <c r="H929" s="237">
        <v>66</v>
      </c>
      <c r="I929" s="237">
        <v>0</v>
      </c>
      <c r="J929" s="114">
        <f t="shared" si="247"/>
        <v>5428.08</v>
      </c>
      <c r="K929" s="212"/>
      <c r="L929" s="203">
        <v>5428.08</v>
      </c>
      <c r="M929" s="203">
        <v>0</v>
      </c>
      <c r="N929" s="191"/>
      <c r="O929" s="190"/>
    </row>
    <row r="930" spans="2:15" ht="15.75" customHeight="1" outlineLevel="2" x14ac:dyDescent="0.3">
      <c r="B930" s="207" t="s">
        <v>1819</v>
      </c>
      <c r="C930" s="20" t="s">
        <v>714</v>
      </c>
      <c r="D930" s="213" t="s">
        <v>11</v>
      </c>
      <c r="E930" s="193">
        <v>143.6</v>
      </c>
      <c r="F930" s="106">
        <f t="shared" si="246"/>
        <v>12960</v>
      </c>
      <c r="G930" s="237">
        <v>2400</v>
      </c>
      <c r="H930" s="237">
        <v>10560</v>
      </c>
      <c r="I930" s="237">
        <v>0</v>
      </c>
      <c r="J930" s="114">
        <f t="shared" si="247"/>
        <v>1861056</v>
      </c>
      <c r="K930" s="212"/>
      <c r="L930" s="203">
        <v>1861056</v>
      </c>
      <c r="M930" s="203">
        <v>0</v>
      </c>
      <c r="N930" s="191"/>
      <c r="O930" s="190"/>
    </row>
    <row r="931" spans="2:15" ht="15.75" customHeight="1" outlineLevel="2" x14ac:dyDescent="0.3">
      <c r="B931" s="207" t="s">
        <v>1820</v>
      </c>
      <c r="C931" s="20" t="s">
        <v>736</v>
      </c>
      <c r="D931" s="213" t="s">
        <v>8</v>
      </c>
      <c r="E931" s="193">
        <v>14.36</v>
      </c>
      <c r="F931" s="106">
        <f t="shared" si="246"/>
        <v>9336</v>
      </c>
      <c r="G931" s="237">
        <v>2280</v>
      </c>
      <c r="H931" s="237">
        <v>7056</v>
      </c>
      <c r="I931" s="237">
        <v>0</v>
      </c>
      <c r="J931" s="114">
        <f t="shared" si="247"/>
        <v>134064.95999999999</v>
      </c>
      <c r="K931" s="212"/>
      <c r="L931" s="203">
        <v>134064.95999999999</v>
      </c>
      <c r="M931" s="203">
        <v>0</v>
      </c>
      <c r="N931" s="191"/>
      <c r="O931" s="190"/>
    </row>
    <row r="932" spans="2:15" ht="15.75" customHeight="1" outlineLevel="2" x14ac:dyDescent="0.3">
      <c r="B932" s="207" t="s">
        <v>1821</v>
      </c>
      <c r="C932" s="20" t="s">
        <v>716</v>
      </c>
      <c r="D932" s="213" t="s">
        <v>155</v>
      </c>
      <c r="E932" s="193">
        <v>287.2</v>
      </c>
      <c r="F932" s="106">
        <f t="shared" si="246"/>
        <v>5340</v>
      </c>
      <c r="G932" s="237">
        <v>720</v>
      </c>
      <c r="H932" s="237">
        <v>4620</v>
      </c>
      <c r="I932" s="237">
        <v>0</v>
      </c>
      <c r="J932" s="114">
        <f t="shared" si="247"/>
        <v>1533648</v>
      </c>
      <c r="K932" s="212"/>
      <c r="L932" s="203">
        <v>1533648</v>
      </c>
      <c r="M932" s="203">
        <v>0</v>
      </c>
      <c r="N932" s="191"/>
      <c r="O932" s="190"/>
    </row>
    <row r="933" spans="2:15" ht="15.75" customHeight="1" outlineLevel="2" x14ac:dyDescent="0.3">
      <c r="B933" s="176" t="s">
        <v>1812</v>
      </c>
      <c r="C933" s="174" t="s">
        <v>738</v>
      </c>
      <c r="D933" s="213" t="s">
        <v>31</v>
      </c>
      <c r="E933" s="193">
        <v>7</v>
      </c>
      <c r="F933" s="106">
        <f t="shared" si="246"/>
        <v>1288.8</v>
      </c>
      <c r="G933" s="237">
        <v>300</v>
      </c>
      <c r="H933" s="237">
        <v>988.8</v>
      </c>
      <c r="I933" s="237">
        <v>0</v>
      </c>
      <c r="J933" s="114">
        <f t="shared" si="247"/>
        <v>9021.6</v>
      </c>
      <c r="K933" s="212"/>
      <c r="L933" s="203">
        <v>9021.6</v>
      </c>
      <c r="M933" s="203">
        <v>0</v>
      </c>
      <c r="N933" s="191"/>
      <c r="O933" s="190"/>
    </row>
    <row r="934" spans="2:15" ht="15.75" customHeight="1" outlineLevel="1" x14ac:dyDescent="0.3">
      <c r="B934" s="172" t="s">
        <v>201</v>
      </c>
      <c r="C934" s="171" t="s">
        <v>36</v>
      </c>
      <c r="D934" s="168"/>
      <c r="E934" s="169"/>
      <c r="F934" s="169"/>
      <c r="G934" s="169"/>
      <c r="H934" s="169"/>
      <c r="I934" s="169"/>
      <c r="J934" s="112">
        <f>SUBTOTAL(9,J935:J938)</f>
        <v>14080653.699999999</v>
      </c>
      <c r="K934" s="16"/>
      <c r="L934" s="203">
        <v>0</v>
      </c>
      <c r="M934" s="203"/>
      <c r="N934" s="191"/>
      <c r="O934" s="190"/>
    </row>
    <row r="935" spans="2:15" ht="94.5" customHeight="1" outlineLevel="2" x14ac:dyDescent="0.3">
      <c r="B935" s="176" t="s">
        <v>203</v>
      </c>
      <c r="C935" s="174" t="s">
        <v>134</v>
      </c>
      <c r="D935" s="213" t="s">
        <v>55</v>
      </c>
      <c r="E935" s="193">
        <v>84</v>
      </c>
      <c r="F935" s="106">
        <f t="shared" ref="F935:F938" si="248">G935+H935+I935*90</f>
        <v>65400</v>
      </c>
      <c r="G935" s="237">
        <v>1800</v>
      </c>
      <c r="H935" s="237">
        <v>63600</v>
      </c>
      <c r="I935" s="237">
        <v>0</v>
      </c>
      <c r="J935" s="114">
        <f t="shared" ref="J935:J938" si="249">E935*F935</f>
        <v>5493600</v>
      </c>
      <c r="K935" s="195" t="s">
        <v>250</v>
      </c>
      <c r="L935" s="203">
        <v>5493600</v>
      </c>
      <c r="M935" s="203">
        <v>0</v>
      </c>
      <c r="N935" s="191"/>
      <c r="O935" s="190"/>
    </row>
    <row r="936" spans="2:15" ht="94.5" customHeight="1" outlineLevel="2" x14ac:dyDescent="0.3">
      <c r="B936" s="176" t="s">
        <v>205</v>
      </c>
      <c r="C936" s="174" t="s">
        <v>135</v>
      </c>
      <c r="D936" s="213" t="s">
        <v>55</v>
      </c>
      <c r="E936" s="193">
        <v>110</v>
      </c>
      <c r="F936" s="106">
        <f t="shared" si="248"/>
        <v>60826.67</v>
      </c>
      <c r="G936" s="237">
        <v>2816.11</v>
      </c>
      <c r="H936" s="237">
        <v>58010.559999999998</v>
      </c>
      <c r="I936" s="237">
        <v>0</v>
      </c>
      <c r="J936" s="114">
        <f t="shared" si="249"/>
        <v>6690933.7000000002</v>
      </c>
      <c r="K936" s="195" t="s">
        <v>250</v>
      </c>
      <c r="L936" s="203">
        <v>6690933.3300000001</v>
      </c>
      <c r="M936" s="203">
        <v>0.37</v>
      </c>
      <c r="N936" s="191"/>
      <c r="O936" s="190"/>
    </row>
    <row r="937" spans="2:15" ht="63.75" customHeight="1" outlineLevel="2" x14ac:dyDescent="0.3">
      <c r="B937" s="176" t="s">
        <v>1822</v>
      </c>
      <c r="C937" s="2" t="s">
        <v>254</v>
      </c>
      <c r="D937" s="22" t="s">
        <v>55</v>
      </c>
      <c r="E937" s="46">
        <v>1</v>
      </c>
      <c r="F937" s="106">
        <f t="shared" si="248"/>
        <v>20160</v>
      </c>
      <c r="G937" s="237">
        <v>840</v>
      </c>
      <c r="H937" s="237">
        <v>19320</v>
      </c>
      <c r="I937" s="237">
        <v>0</v>
      </c>
      <c r="J937" s="114">
        <f t="shared" si="249"/>
        <v>20160</v>
      </c>
      <c r="K937" s="195"/>
      <c r="L937" s="203">
        <v>20160</v>
      </c>
      <c r="M937" s="203">
        <v>0</v>
      </c>
      <c r="N937" s="191"/>
      <c r="O937" s="190"/>
    </row>
    <row r="938" spans="2:15" ht="63.75" customHeight="1" outlineLevel="2" x14ac:dyDescent="0.3">
      <c r="B938" s="176" t="s">
        <v>1823</v>
      </c>
      <c r="C938" s="174" t="s">
        <v>868</v>
      </c>
      <c r="D938" s="213" t="s">
        <v>55</v>
      </c>
      <c r="E938" s="193">
        <v>162</v>
      </c>
      <c r="F938" s="106">
        <f t="shared" si="248"/>
        <v>11580</v>
      </c>
      <c r="G938" s="237">
        <v>1080</v>
      </c>
      <c r="H938" s="237">
        <v>10500</v>
      </c>
      <c r="I938" s="237">
        <v>0</v>
      </c>
      <c r="J938" s="114">
        <f t="shared" si="249"/>
        <v>1875960</v>
      </c>
      <c r="K938" s="195"/>
      <c r="L938" s="203">
        <v>1875960</v>
      </c>
      <c r="M938" s="203">
        <v>0</v>
      </c>
      <c r="N938" s="191"/>
      <c r="O938" s="190"/>
    </row>
    <row r="939" spans="2:15" s="173" customFormat="1" ht="15.75" customHeight="1" outlineLevel="1" x14ac:dyDescent="0.3">
      <c r="B939" s="172" t="s">
        <v>207</v>
      </c>
      <c r="C939" s="171" t="s">
        <v>255</v>
      </c>
      <c r="D939" s="168"/>
      <c r="E939" s="169"/>
      <c r="F939" s="169"/>
      <c r="G939" s="169"/>
      <c r="H939" s="169"/>
      <c r="I939" s="169"/>
      <c r="J939" s="112">
        <f>SUBTOTAL(9,J940:J942)</f>
        <v>21881475</v>
      </c>
      <c r="K939" s="16"/>
      <c r="L939" s="203">
        <v>0</v>
      </c>
      <c r="M939" s="203"/>
      <c r="N939" s="191"/>
      <c r="O939" s="190"/>
    </row>
    <row r="940" spans="2:15" s="173" customFormat="1" ht="31.5" customHeight="1" outlineLevel="2" x14ac:dyDescent="0.3">
      <c r="B940" s="176" t="s">
        <v>209</v>
      </c>
      <c r="C940" s="174" t="s">
        <v>256</v>
      </c>
      <c r="D940" s="213" t="s">
        <v>257</v>
      </c>
      <c r="E940" s="193">
        <v>100</v>
      </c>
      <c r="F940" s="106">
        <f t="shared" ref="F940:F942" si="250">G940+H940+I940*90</f>
        <v>189000</v>
      </c>
      <c r="G940" s="237">
        <v>20250</v>
      </c>
      <c r="H940" s="237">
        <v>168750</v>
      </c>
      <c r="I940" s="237">
        <v>0</v>
      </c>
      <c r="J940" s="114">
        <f t="shared" ref="J940:J942" si="251">E940*F940</f>
        <v>18900000</v>
      </c>
      <c r="K940" s="212"/>
      <c r="L940" s="203">
        <v>18900000</v>
      </c>
      <c r="M940" s="203">
        <v>0</v>
      </c>
      <c r="N940" s="191"/>
      <c r="O940" s="190"/>
    </row>
    <row r="941" spans="2:15" s="173" customFormat="1" ht="78.75" customHeight="1" outlineLevel="2" x14ac:dyDescent="0.3">
      <c r="B941" s="176" t="s">
        <v>211</v>
      </c>
      <c r="C941" s="174" t="s">
        <v>750</v>
      </c>
      <c r="D941" s="213" t="s">
        <v>155</v>
      </c>
      <c r="E941" s="193">
        <v>147</v>
      </c>
      <c r="F941" s="106">
        <f t="shared" si="250"/>
        <v>7425</v>
      </c>
      <c r="G941" s="237">
        <v>2025</v>
      </c>
      <c r="H941" s="237">
        <v>5400</v>
      </c>
      <c r="I941" s="237">
        <v>0</v>
      </c>
      <c r="J941" s="114">
        <f t="shared" si="251"/>
        <v>1091475</v>
      </c>
      <c r="K941" s="212"/>
      <c r="L941" s="203">
        <v>1091475</v>
      </c>
      <c r="M941" s="203">
        <v>0</v>
      </c>
      <c r="N941" s="191"/>
      <c r="O941" s="190"/>
    </row>
    <row r="942" spans="2:15" s="173" customFormat="1" ht="31.5" customHeight="1" outlineLevel="2" x14ac:dyDescent="0.3">
      <c r="B942" s="176" t="s">
        <v>1824</v>
      </c>
      <c r="C942" s="174" t="s">
        <v>258</v>
      </c>
      <c r="D942" s="213" t="s">
        <v>257</v>
      </c>
      <c r="E942" s="193">
        <v>10</v>
      </c>
      <c r="F942" s="106">
        <f t="shared" si="250"/>
        <v>189000</v>
      </c>
      <c r="G942" s="237">
        <v>20250</v>
      </c>
      <c r="H942" s="237">
        <v>168750</v>
      </c>
      <c r="I942" s="237">
        <v>0</v>
      </c>
      <c r="J942" s="114">
        <f t="shared" si="251"/>
        <v>1890000</v>
      </c>
      <c r="K942" s="212"/>
      <c r="L942" s="203">
        <v>1890000</v>
      </c>
      <c r="M942" s="203">
        <v>0</v>
      </c>
      <c r="N942" s="191"/>
      <c r="O942" s="190"/>
    </row>
    <row r="943" spans="2:15" s="173" customFormat="1" ht="15.75" customHeight="1" outlineLevel="1" x14ac:dyDescent="0.3">
      <c r="B943" s="172" t="s">
        <v>813</v>
      </c>
      <c r="C943" s="171" t="s">
        <v>39</v>
      </c>
      <c r="D943" s="168"/>
      <c r="E943" s="169"/>
      <c r="F943" s="169"/>
      <c r="G943" s="169"/>
      <c r="H943" s="169"/>
      <c r="I943" s="169"/>
      <c r="J943" s="112">
        <f>SUBTOTAL(9,J944:J953)</f>
        <v>5314931.9400000004</v>
      </c>
      <c r="K943" s="16"/>
      <c r="L943" s="203">
        <v>0</v>
      </c>
      <c r="M943" s="203"/>
      <c r="N943" s="191"/>
      <c r="O943" s="190"/>
    </row>
    <row r="944" spans="2:15" s="173" customFormat="1" ht="15.75" customHeight="1" outlineLevel="2" x14ac:dyDescent="0.3">
      <c r="B944" s="176" t="s">
        <v>1825</v>
      </c>
      <c r="C944" s="174" t="s">
        <v>259</v>
      </c>
      <c r="D944" s="213" t="s">
        <v>54</v>
      </c>
      <c r="E944" s="193">
        <v>1</v>
      </c>
      <c r="F944" s="106">
        <f t="shared" ref="F944:F953" si="252">G944+H944+I944*90</f>
        <v>42000</v>
      </c>
      <c r="G944" s="237">
        <v>36000</v>
      </c>
      <c r="H944" s="237">
        <v>6000</v>
      </c>
      <c r="I944" s="237">
        <v>0</v>
      </c>
      <c r="J944" s="114">
        <f t="shared" ref="J944:J953" si="253">E944*F944</f>
        <v>42000</v>
      </c>
      <c r="K944" s="212"/>
      <c r="L944" s="203">
        <v>42000</v>
      </c>
      <c r="M944" s="203">
        <v>0</v>
      </c>
      <c r="N944" s="191"/>
      <c r="O944" s="190"/>
    </row>
    <row r="945" spans="2:15" s="173" customFormat="1" ht="47.25" customHeight="1" outlineLevel="2" x14ac:dyDescent="0.3">
      <c r="B945" s="176" t="s">
        <v>1826</v>
      </c>
      <c r="C945" s="174" t="s">
        <v>260</v>
      </c>
      <c r="D945" s="213" t="s">
        <v>54</v>
      </c>
      <c r="E945" s="193">
        <v>19</v>
      </c>
      <c r="F945" s="106">
        <f t="shared" si="252"/>
        <v>11400</v>
      </c>
      <c r="G945" s="237">
        <v>8400</v>
      </c>
      <c r="H945" s="237">
        <v>3000</v>
      </c>
      <c r="I945" s="237">
        <v>0</v>
      </c>
      <c r="J945" s="114">
        <f t="shared" si="253"/>
        <v>216600</v>
      </c>
      <c r="K945" s="212"/>
      <c r="L945" s="203">
        <v>216600</v>
      </c>
      <c r="M945" s="203">
        <v>0</v>
      </c>
      <c r="N945" s="191"/>
      <c r="O945" s="190"/>
    </row>
    <row r="946" spans="2:15" s="173" customFormat="1" ht="47.25" customHeight="1" outlineLevel="2" x14ac:dyDescent="0.3">
      <c r="B946" s="176" t="s">
        <v>1827</v>
      </c>
      <c r="C946" s="174" t="s">
        <v>261</v>
      </c>
      <c r="D946" s="213" t="s">
        <v>54</v>
      </c>
      <c r="E946" s="193">
        <v>19</v>
      </c>
      <c r="F946" s="106">
        <f t="shared" si="252"/>
        <v>13800</v>
      </c>
      <c r="G946" s="237">
        <v>10800</v>
      </c>
      <c r="H946" s="237">
        <v>3000</v>
      </c>
      <c r="I946" s="237">
        <v>0</v>
      </c>
      <c r="J946" s="114">
        <f t="shared" si="253"/>
        <v>262200</v>
      </c>
      <c r="K946" s="212"/>
      <c r="L946" s="203">
        <v>262200</v>
      </c>
      <c r="M946" s="203">
        <v>0</v>
      </c>
      <c r="N946" s="191"/>
      <c r="O946" s="190"/>
    </row>
    <row r="947" spans="2:15" s="173" customFormat="1" ht="31.5" customHeight="1" outlineLevel="2" x14ac:dyDescent="0.3">
      <c r="B947" s="176" t="s">
        <v>1828</v>
      </c>
      <c r="C947" s="174" t="s">
        <v>262</v>
      </c>
      <c r="D947" s="213" t="s">
        <v>54</v>
      </c>
      <c r="E947" s="193">
        <v>19</v>
      </c>
      <c r="F947" s="106">
        <f t="shared" si="252"/>
        <v>1140</v>
      </c>
      <c r="G947" s="237">
        <v>360</v>
      </c>
      <c r="H947" s="237">
        <v>780</v>
      </c>
      <c r="I947" s="237">
        <v>0</v>
      </c>
      <c r="J947" s="114">
        <f t="shared" si="253"/>
        <v>21660</v>
      </c>
      <c r="K947" s="212"/>
      <c r="L947" s="203">
        <v>21660</v>
      </c>
      <c r="M947" s="203">
        <v>0</v>
      </c>
      <c r="N947" s="191"/>
      <c r="O947" s="190"/>
    </row>
    <row r="948" spans="2:15" s="173" customFormat="1" ht="47.25" customHeight="1" outlineLevel="2" x14ac:dyDescent="0.3">
      <c r="B948" s="176" t="s">
        <v>1829</v>
      </c>
      <c r="C948" s="174" t="s">
        <v>263</v>
      </c>
      <c r="D948" s="213" t="s">
        <v>54</v>
      </c>
      <c r="E948" s="193">
        <v>19</v>
      </c>
      <c r="F948" s="106">
        <f t="shared" si="252"/>
        <v>11400</v>
      </c>
      <c r="G948" s="237">
        <v>8400</v>
      </c>
      <c r="H948" s="237">
        <v>3000</v>
      </c>
      <c r="I948" s="237">
        <v>0</v>
      </c>
      <c r="J948" s="114">
        <f t="shared" si="253"/>
        <v>216600</v>
      </c>
      <c r="K948" s="212"/>
      <c r="L948" s="203">
        <v>216600</v>
      </c>
      <c r="M948" s="203">
        <v>0</v>
      </c>
      <c r="N948" s="191"/>
      <c r="O948" s="190"/>
    </row>
    <row r="949" spans="2:15" s="173" customFormat="1" ht="31.5" customHeight="1" outlineLevel="2" x14ac:dyDescent="0.3">
      <c r="B949" s="176" t="s">
        <v>1830</v>
      </c>
      <c r="C949" s="174" t="s">
        <v>264</v>
      </c>
      <c r="D949" s="213" t="s">
        <v>54</v>
      </c>
      <c r="E949" s="193">
        <v>84</v>
      </c>
      <c r="F949" s="106">
        <f t="shared" si="252"/>
        <v>2040</v>
      </c>
      <c r="G949" s="237">
        <v>1440</v>
      </c>
      <c r="H949" s="237">
        <v>600</v>
      </c>
      <c r="I949" s="237">
        <v>0</v>
      </c>
      <c r="J949" s="114">
        <f t="shared" si="253"/>
        <v>171360</v>
      </c>
      <c r="K949" s="212"/>
      <c r="L949" s="203">
        <v>171360</v>
      </c>
      <c r="M949" s="203">
        <v>0</v>
      </c>
      <c r="N949" s="191"/>
      <c r="O949" s="190"/>
    </row>
    <row r="950" spans="2:15" s="173" customFormat="1" ht="47.25" customHeight="1" outlineLevel="2" x14ac:dyDescent="0.3">
      <c r="B950" s="176" t="s">
        <v>1831</v>
      </c>
      <c r="C950" s="174" t="s">
        <v>265</v>
      </c>
      <c r="D950" s="213" t="s">
        <v>54</v>
      </c>
      <c r="E950" s="193">
        <v>1</v>
      </c>
      <c r="F950" s="106">
        <f t="shared" si="252"/>
        <v>1920000</v>
      </c>
      <c r="G950" s="237">
        <v>360000</v>
      </c>
      <c r="H950" s="237">
        <v>1560000</v>
      </c>
      <c r="I950" s="237">
        <v>0</v>
      </c>
      <c r="J950" s="114">
        <f t="shared" si="253"/>
        <v>1920000</v>
      </c>
      <c r="K950" s="212"/>
      <c r="L950" s="203">
        <v>1920000</v>
      </c>
      <c r="M950" s="203">
        <v>0</v>
      </c>
      <c r="N950" s="191"/>
      <c r="O950" s="190"/>
    </row>
    <row r="951" spans="2:15" s="173" customFormat="1" ht="126" customHeight="1" outlineLevel="2" x14ac:dyDescent="0.3">
      <c r="B951" s="176" t="s">
        <v>1832</v>
      </c>
      <c r="C951" s="174" t="s">
        <v>266</v>
      </c>
      <c r="D951" s="213" t="s">
        <v>54</v>
      </c>
      <c r="E951" s="193">
        <v>1</v>
      </c>
      <c r="F951" s="106">
        <f t="shared" si="252"/>
        <v>2225711.94</v>
      </c>
      <c r="G951" s="237">
        <v>403149.84</v>
      </c>
      <c r="H951" s="237">
        <v>0</v>
      </c>
      <c r="I951" s="237">
        <v>20250.689999999999</v>
      </c>
      <c r="J951" s="114">
        <f t="shared" si="253"/>
        <v>2225711.94</v>
      </c>
      <c r="K951" s="212"/>
      <c r="L951" s="203">
        <v>2225711.62</v>
      </c>
      <c r="M951" s="203">
        <v>0.32</v>
      </c>
      <c r="N951" s="191"/>
      <c r="O951" s="190"/>
    </row>
    <row r="952" spans="2:15" s="173" customFormat="1" ht="31.5" customHeight="1" outlineLevel="2" x14ac:dyDescent="0.3">
      <c r="B952" s="176" t="s">
        <v>1833</v>
      </c>
      <c r="C952" s="174" t="s">
        <v>267</v>
      </c>
      <c r="D952" s="213" t="s">
        <v>54</v>
      </c>
      <c r="E952" s="193">
        <v>84</v>
      </c>
      <c r="F952" s="106">
        <f t="shared" si="252"/>
        <v>2700</v>
      </c>
      <c r="G952" s="237">
        <v>300</v>
      </c>
      <c r="H952" s="237">
        <v>2400</v>
      </c>
      <c r="I952" s="237">
        <v>0</v>
      </c>
      <c r="J952" s="114">
        <f t="shared" si="253"/>
        <v>226800</v>
      </c>
      <c r="K952" s="212"/>
      <c r="L952" s="203">
        <v>226800</v>
      </c>
      <c r="M952" s="203">
        <v>0</v>
      </c>
      <c r="N952" s="191"/>
      <c r="O952" s="190"/>
    </row>
    <row r="953" spans="2:15" s="173" customFormat="1" ht="31.5" customHeight="1" outlineLevel="2" x14ac:dyDescent="0.3">
      <c r="B953" s="176" t="s">
        <v>1834</v>
      </c>
      <c r="C953" s="174" t="s">
        <v>269</v>
      </c>
      <c r="D953" s="213" t="s">
        <v>270</v>
      </c>
      <c r="E953" s="193">
        <v>1</v>
      </c>
      <c r="F953" s="106">
        <f t="shared" si="252"/>
        <v>12000</v>
      </c>
      <c r="G953" s="237">
        <v>3000</v>
      </c>
      <c r="H953" s="237">
        <v>9000</v>
      </c>
      <c r="I953" s="237">
        <v>0</v>
      </c>
      <c r="J953" s="114">
        <f t="shared" si="253"/>
        <v>12000</v>
      </c>
      <c r="K953" s="212"/>
      <c r="L953" s="203">
        <v>12000</v>
      </c>
      <c r="M953" s="203">
        <v>0</v>
      </c>
      <c r="N953" s="191"/>
      <c r="O953" s="190"/>
    </row>
    <row r="954" spans="2:15" ht="15.75" customHeight="1" outlineLevel="1" x14ac:dyDescent="0.3">
      <c r="B954" s="172" t="s">
        <v>814</v>
      </c>
      <c r="C954" s="171" t="s">
        <v>42</v>
      </c>
      <c r="D954" s="168"/>
      <c r="E954" s="169"/>
      <c r="F954" s="169"/>
      <c r="G954" s="169"/>
      <c r="H954" s="169"/>
      <c r="I954" s="169"/>
      <c r="J954" s="112">
        <f>SUBTOTAL(9,J955:J960)</f>
        <v>25796830.219999999</v>
      </c>
      <c r="K954" s="16"/>
      <c r="L954" s="203">
        <v>0</v>
      </c>
      <c r="M954" s="203"/>
      <c r="N954" s="191"/>
      <c r="O954" s="190"/>
    </row>
    <row r="955" spans="2:15" s="173" customFormat="1" ht="31.5" customHeight="1" outlineLevel="2" x14ac:dyDescent="0.3">
      <c r="B955" s="176" t="s">
        <v>1835</v>
      </c>
      <c r="C955" s="174" t="s">
        <v>701</v>
      </c>
      <c r="D955" s="213" t="s">
        <v>31</v>
      </c>
      <c r="E955" s="193">
        <v>1</v>
      </c>
      <c r="F955" s="106">
        <f t="shared" ref="F955:F960" si="254">G955+H955+I955*90</f>
        <v>9131957.2799999993</v>
      </c>
      <c r="G955" s="237">
        <v>1670717.88</v>
      </c>
      <c r="H955" s="237">
        <v>0</v>
      </c>
      <c r="I955" s="237">
        <v>82902.66</v>
      </c>
      <c r="J955" s="114">
        <f t="shared" ref="J955:J960" si="255">E955*F955</f>
        <v>9131957.2799999993</v>
      </c>
      <c r="K955" s="212"/>
      <c r="L955" s="203">
        <v>9131957.6099999994</v>
      </c>
      <c r="M955" s="203">
        <v>-0.33</v>
      </c>
      <c r="N955" s="191"/>
      <c r="O955" s="190"/>
    </row>
    <row r="956" spans="2:15" s="173" customFormat="1" ht="15.75" customHeight="1" outlineLevel="2" x14ac:dyDescent="0.3">
      <c r="B956" s="176" t="s">
        <v>1836</v>
      </c>
      <c r="C956" s="174" t="s">
        <v>102</v>
      </c>
      <c r="D956" s="213" t="s">
        <v>31</v>
      </c>
      <c r="E956" s="193">
        <v>1</v>
      </c>
      <c r="F956" s="106">
        <f t="shared" si="254"/>
        <v>0</v>
      </c>
      <c r="G956" s="237">
        <v>0</v>
      </c>
      <c r="H956" s="237">
        <v>0</v>
      </c>
      <c r="I956" s="237">
        <v>0</v>
      </c>
      <c r="J956" s="114">
        <f t="shared" si="255"/>
        <v>0</v>
      </c>
      <c r="K956" s="212"/>
      <c r="L956" s="203">
        <v>0</v>
      </c>
      <c r="M956" s="203">
        <v>0</v>
      </c>
      <c r="N956" s="191"/>
      <c r="O956" s="190"/>
    </row>
    <row r="957" spans="2:15" s="173" customFormat="1" ht="15.75" customHeight="1" outlineLevel="2" x14ac:dyDescent="0.3">
      <c r="B957" s="176" t="s">
        <v>1837</v>
      </c>
      <c r="C957" s="174" t="s">
        <v>101</v>
      </c>
      <c r="D957" s="213" t="s">
        <v>31</v>
      </c>
      <c r="E957" s="193">
        <v>1</v>
      </c>
      <c r="F957" s="106">
        <f t="shared" si="254"/>
        <v>0</v>
      </c>
      <c r="G957" s="237">
        <v>0</v>
      </c>
      <c r="H957" s="237">
        <v>0</v>
      </c>
      <c r="I957" s="237">
        <v>0</v>
      </c>
      <c r="J957" s="114">
        <f t="shared" si="255"/>
        <v>0</v>
      </c>
      <c r="K957" s="212"/>
      <c r="L957" s="203">
        <v>0</v>
      </c>
      <c r="M957" s="203">
        <v>0</v>
      </c>
      <c r="N957" s="191"/>
      <c r="O957" s="190"/>
    </row>
    <row r="958" spans="2:15" s="173" customFormat="1" ht="31.5" customHeight="1" outlineLevel="2" x14ac:dyDescent="0.3">
      <c r="B958" s="176" t="s">
        <v>1838</v>
      </c>
      <c r="C958" s="174" t="s">
        <v>702</v>
      </c>
      <c r="D958" s="213" t="s">
        <v>31</v>
      </c>
      <c r="E958" s="193">
        <v>2</v>
      </c>
      <c r="F958" s="106">
        <f t="shared" si="254"/>
        <v>8332436.4699999997</v>
      </c>
      <c r="G958" s="237">
        <v>1523796.97</v>
      </c>
      <c r="H958" s="237">
        <v>0</v>
      </c>
      <c r="I958" s="237">
        <v>75651.55</v>
      </c>
      <c r="J958" s="114">
        <f t="shared" si="255"/>
        <v>16664872.939999999</v>
      </c>
      <c r="K958" s="212"/>
      <c r="L958" s="203">
        <v>16664873.789999999</v>
      </c>
      <c r="M958" s="203">
        <v>-0.85</v>
      </c>
      <c r="N958" s="191"/>
      <c r="O958" s="190"/>
    </row>
    <row r="959" spans="2:15" s="173" customFormat="1" ht="15.75" customHeight="1" outlineLevel="2" x14ac:dyDescent="0.3">
      <c r="B959" s="176" t="s">
        <v>1839</v>
      </c>
      <c r="C959" s="174" t="s">
        <v>102</v>
      </c>
      <c r="D959" s="213" t="s">
        <v>31</v>
      </c>
      <c r="E959" s="193">
        <v>2</v>
      </c>
      <c r="F959" s="106">
        <f t="shared" si="254"/>
        <v>0</v>
      </c>
      <c r="G959" s="237">
        <v>0</v>
      </c>
      <c r="H959" s="237">
        <v>0</v>
      </c>
      <c r="I959" s="237">
        <v>0</v>
      </c>
      <c r="J959" s="114">
        <f t="shared" si="255"/>
        <v>0</v>
      </c>
      <c r="K959" s="212"/>
      <c r="L959" s="203">
        <v>0</v>
      </c>
      <c r="M959" s="203">
        <v>0</v>
      </c>
      <c r="N959" s="191"/>
      <c r="O959" s="190"/>
    </row>
    <row r="960" spans="2:15" s="173" customFormat="1" ht="15.75" customHeight="1" outlineLevel="2" x14ac:dyDescent="0.3">
      <c r="B960" s="176" t="s">
        <v>1840</v>
      </c>
      <c r="C960" s="174" t="s">
        <v>101</v>
      </c>
      <c r="D960" s="213" t="s">
        <v>31</v>
      </c>
      <c r="E960" s="193">
        <v>2</v>
      </c>
      <c r="F960" s="106">
        <f t="shared" si="254"/>
        <v>0</v>
      </c>
      <c r="G960" s="237">
        <v>0</v>
      </c>
      <c r="H960" s="237">
        <v>0</v>
      </c>
      <c r="I960" s="237">
        <v>0</v>
      </c>
      <c r="J960" s="114">
        <f t="shared" si="255"/>
        <v>0</v>
      </c>
      <c r="K960" s="212"/>
      <c r="L960" s="203">
        <v>0</v>
      </c>
      <c r="M960" s="203">
        <v>0</v>
      </c>
      <c r="N960" s="191"/>
      <c r="O960" s="190"/>
    </row>
    <row r="961" spans="2:15" ht="15.75" customHeight="1" outlineLevel="1" x14ac:dyDescent="0.3">
      <c r="B961" s="102" t="s">
        <v>836</v>
      </c>
      <c r="C961" s="97" t="s">
        <v>643</v>
      </c>
      <c r="D961" s="168" t="s">
        <v>11</v>
      </c>
      <c r="E961" s="169">
        <f>E966+E974</f>
        <v>6653.32</v>
      </c>
      <c r="F961" s="169"/>
      <c r="G961" s="169"/>
      <c r="H961" s="169"/>
      <c r="I961" s="169"/>
      <c r="J961" s="112">
        <f>SUBTOTAL(9,J962:J980)</f>
        <v>147814313.91999999</v>
      </c>
      <c r="K961" s="16"/>
      <c r="L961" s="203">
        <v>0</v>
      </c>
      <c r="M961" s="203"/>
      <c r="N961" s="191"/>
      <c r="O961" s="190"/>
    </row>
    <row r="962" spans="2:15" s="173" customFormat="1" ht="15.75" customHeight="1" outlineLevel="2" x14ac:dyDescent="0.3">
      <c r="B962" s="176" t="s">
        <v>1841</v>
      </c>
      <c r="C962" s="96" t="s">
        <v>785</v>
      </c>
      <c r="D962" s="213" t="s">
        <v>11</v>
      </c>
      <c r="E962" s="193">
        <v>6374.17</v>
      </c>
      <c r="F962" s="193"/>
      <c r="G962" s="237"/>
      <c r="H962" s="237"/>
      <c r="I962" s="237"/>
      <c r="J962" s="194"/>
      <c r="K962" s="212"/>
      <c r="L962" s="203">
        <v>0</v>
      </c>
      <c r="M962" s="203">
        <v>0</v>
      </c>
      <c r="N962" s="191"/>
      <c r="O962" s="190"/>
    </row>
    <row r="963" spans="2:15" s="173" customFormat="1" ht="31.2" outlineLevel="2" x14ac:dyDescent="0.3">
      <c r="B963" s="207" t="s">
        <v>1842</v>
      </c>
      <c r="C963" s="174" t="s">
        <v>594</v>
      </c>
      <c r="D963" s="213" t="s">
        <v>11</v>
      </c>
      <c r="E963" s="193">
        <v>6374.17</v>
      </c>
      <c r="F963" s="193">
        <f t="shared" ref="F963:F967" si="256">G963+H963+I963*90</f>
        <v>2009.16</v>
      </c>
      <c r="G963" s="237">
        <v>880</v>
      </c>
      <c r="H963" s="237">
        <v>1129.1600000000001</v>
      </c>
      <c r="I963" s="237">
        <v>0</v>
      </c>
      <c r="J963" s="194">
        <f t="shared" ref="J963:J967" si="257">E963*F963</f>
        <v>12806727.4</v>
      </c>
      <c r="K963" s="212"/>
      <c r="L963" s="203">
        <v>12806733.77</v>
      </c>
      <c r="M963" s="203">
        <v>-6.37</v>
      </c>
      <c r="N963" s="191"/>
      <c r="O963" s="190"/>
    </row>
    <row r="964" spans="2:15" s="173" customFormat="1" ht="63" customHeight="1" outlineLevel="2" x14ac:dyDescent="0.3">
      <c r="B964" s="207" t="s">
        <v>1843</v>
      </c>
      <c r="C964" s="174" t="s">
        <v>843</v>
      </c>
      <c r="D964" s="213" t="s">
        <v>11</v>
      </c>
      <c r="E964" s="193">
        <v>6374.17</v>
      </c>
      <c r="F964" s="193">
        <f t="shared" si="256"/>
        <v>2895.45</v>
      </c>
      <c r="G964" s="237">
        <v>1507.77</v>
      </c>
      <c r="H964" s="237">
        <v>1387.68</v>
      </c>
      <c r="I964" s="237">
        <v>0</v>
      </c>
      <c r="J964" s="194">
        <f t="shared" si="257"/>
        <v>18456090.530000001</v>
      </c>
      <c r="K964" s="212"/>
      <c r="L964" s="203">
        <v>18456071.34</v>
      </c>
      <c r="M964" s="203">
        <v>19.190000000000001</v>
      </c>
      <c r="N964" s="191"/>
      <c r="O964" s="190"/>
    </row>
    <row r="965" spans="2:15" s="173" customFormat="1" ht="46.8" outlineLevel="2" x14ac:dyDescent="0.3">
      <c r="B965" s="207" t="s">
        <v>1844</v>
      </c>
      <c r="C965" s="174" t="s">
        <v>622</v>
      </c>
      <c r="D965" s="213" t="s">
        <v>11</v>
      </c>
      <c r="E965" s="193">
        <v>6374.17</v>
      </c>
      <c r="F965" s="193">
        <f t="shared" si="256"/>
        <v>3282.59</v>
      </c>
      <c r="G965" s="237">
        <v>880</v>
      </c>
      <c r="H965" s="237">
        <v>2402.59</v>
      </c>
      <c r="I965" s="237">
        <v>0</v>
      </c>
      <c r="J965" s="194">
        <f t="shared" si="257"/>
        <v>20923786.699999999</v>
      </c>
      <c r="K965" s="212"/>
      <c r="L965" s="203">
        <v>20923767.579999998</v>
      </c>
      <c r="M965" s="203">
        <v>19.12</v>
      </c>
      <c r="N965" s="191"/>
      <c r="O965" s="190"/>
    </row>
    <row r="966" spans="2:15" s="173" customFormat="1" ht="31.5" customHeight="1" outlineLevel="2" x14ac:dyDescent="0.3">
      <c r="B966" s="207" t="s">
        <v>1845</v>
      </c>
      <c r="C966" s="174" t="s">
        <v>790</v>
      </c>
      <c r="D966" s="213" t="s">
        <v>11</v>
      </c>
      <c r="E966" s="193">
        <v>6374.17</v>
      </c>
      <c r="F966" s="193">
        <f t="shared" si="256"/>
        <v>7607.53</v>
      </c>
      <c r="G966" s="237">
        <v>2428.0300000000002</v>
      </c>
      <c r="H966" s="237">
        <v>0</v>
      </c>
      <c r="I966" s="237">
        <v>57.55</v>
      </c>
      <c r="J966" s="194">
        <f t="shared" si="257"/>
        <v>48491689.5</v>
      </c>
      <c r="K966" s="212"/>
      <c r="L966" s="203">
        <v>48493538.009999998</v>
      </c>
      <c r="M966" s="203">
        <v>-1848.51</v>
      </c>
      <c r="N966" s="191"/>
      <c r="O966" s="190"/>
    </row>
    <row r="967" spans="2:15" s="173" customFormat="1" ht="31.5" customHeight="1" outlineLevel="2" x14ac:dyDescent="0.3">
      <c r="B967" s="207" t="s">
        <v>1846</v>
      </c>
      <c r="C967" s="174" t="s">
        <v>624</v>
      </c>
      <c r="D967" s="213" t="s">
        <v>11</v>
      </c>
      <c r="E967" s="193">
        <v>6374.17</v>
      </c>
      <c r="F967" s="193">
        <f t="shared" si="256"/>
        <v>539.58000000000004</v>
      </c>
      <c r="G967" s="237">
        <v>269.79000000000002</v>
      </c>
      <c r="H967" s="237">
        <v>269.79000000000002</v>
      </c>
      <c r="I967" s="237">
        <v>0</v>
      </c>
      <c r="J967" s="194">
        <f t="shared" si="257"/>
        <v>3439374.65</v>
      </c>
      <c r="K967" s="212"/>
      <c r="L967" s="203">
        <v>3439323.66</v>
      </c>
      <c r="M967" s="203">
        <v>50.99</v>
      </c>
      <c r="N967" s="191"/>
      <c r="O967" s="190"/>
    </row>
    <row r="968" spans="2:15" s="173" customFormat="1" ht="15.75" customHeight="1" outlineLevel="2" x14ac:dyDescent="0.3">
      <c r="B968" s="176" t="s">
        <v>1847</v>
      </c>
      <c r="C968" s="96" t="s">
        <v>782</v>
      </c>
      <c r="D968" s="213" t="s">
        <v>11</v>
      </c>
      <c r="E968" s="193">
        <v>1574.45</v>
      </c>
      <c r="F968" s="193"/>
      <c r="G968" s="237"/>
      <c r="H968" s="237"/>
      <c r="I968" s="237"/>
      <c r="J968" s="194"/>
      <c r="K968" s="212"/>
      <c r="L968" s="203">
        <v>0</v>
      </c>
      <c r="M968" s="203">
        <v>0</v>
      </c>
      <c r="N968" s="191"/>
      <c r="O968" s="190"/>
    </row>
    <row r="969" spans="2:15" s="173" customFormat="1" outlineLevel="2" x14ac:dyDescent="0.3">
      <c r="B969" s="207" t="s">
        <v>1848</v>
      </c>
      <c r="C969" s="174" t="s">
        <v>600</v>
      </c>
      <c r="D969" s="213" t="s">
        <v>11</v>
      </c>
      <c r="E969" s="193">
        <v>1574.45</v>
      </c>
      <c r="F969" s="193">
        <f t="shared" ref="F969:F971" si="258">G969+H969+I969*90</f>
        <v>3385.28</v>
      </c>
      <c r="G969" s="237">
        <v>1963.09</v>
      </c>
      <c r="H969" s="237">
        <v>1422.19</v>
      </c>
      <c r="I969" s="237">
        <v>0</v>
      </c>
      <c r="J969" s="194">
        <f t="shared" ref="J969:J971" si="259">E969*F969</f>
        <v>5329954.0999999996</v>
      </c>
      <c r="K969" s="212"/>
      <c r="L969" s="203">
        <v>5329958.82</v>
      </c>
      <c r="M969" s="203">
        <v>-4.72</v>
      </c>
      <c r="N969" s="191"/>
      <c r="O969" s="190"/>
    </row>
    <row r="970" spans="2:15" s="173" customFormat="1" ht="46.8" outlineLevel="2" x14ac:dyDescent="0.3">
      <c r="B970" s="207" t="s">
        <v>1849</v>
      </c>
      <c r="C970" s="174" t="s">
        <v>602</v>
      </c>
      <c r="D970" s="213" t="s">
        <v>11</v>
      </c>
      <c r="E970" s="193">
        <v>1574.45</v>
      </c>
      <c r="F970" s="193">
        <f t="shared" si="258"/>
        <v>1589.8</v>
      </c>
      <c r="G970" s="237">
        <v>312.73</v>
      </c>
      <c r="H970" s="237">
        <v>1277.07</v>
      </c>
      <c r="I970" s="237">
        <v>0</v>
      </c>
      <c r="J970" s="194">
        <f t="shared" si="259"/>
        <v>2503060.61</v>
      </c>
      <c r="K970" s="212"/>
      <c r="L970" s="203">
        <v>2503058.5</v>
      </c>
      <c r="M970" s="203">
        <v>2.11</v>
      </c>
      <c r="N970" s="191"/>
      <c r="O970" s="190"/>
    </row>
    <row r="971" spans="2:15" s="173" customFormat="1" ht="15.75" customHeight="1" outlineLevel="2" x14ac:dyDescent="0.3">
      <c r="B971" s="207" t="s">
        <v>1850</v>
      </c>
      <c r="C971" s="174" t="s">
        <v>632</v>
      </c>
      <c r="D971" s="213" t="s">
        <v>11</v>
      </c>
      <c r="E971" s="193">
        <v>1574.45</v>
      </c>
      <c r="F971" s="193">
        <f t="shared" si="258"/>
        <v>5668.11</v>
      </c>
      <c r="G971" s="237">
        <v>1713.61</v>
      </c>
      <c r="H971" s="237">
        <v>3954.5</v>
      </c>
      <c r="I971" s="237">
        <v>0</v>
      </c>
      <c r="J971" s="194">
        <f t="shared" si="259"/>
        <v>8924155.7899999991</v>
      </c>
      <c r="K971" s="212"/>
      <c r="L971" s="203">
        <v>8924160.5099999998</v>
      </c>
      <c r="M971" s="203">
        <v>-4.72</v>
      </c>
      <c r="N971" s="191"/>
      <c r="O971" s="190"/>
    </row>
    <row r="972" spans="2:15" s="173" customFormat="1" ht="15.75" customHeight="1" outlineLevel="2" x14ac:dyDescent="0.3">
      <c r="B972" s="176" t="s">
        <v>1851</v>
      </c>
      <c r="C972" s="96" t="s">
        <v>779</v>
      </c>
      <c r="D972" s="213" t="s">
        <v>11</v>
      </c>
      <c r="E972" s="193">
        <v>279.14999999999998</v>
      </c>
      <c r="F972" s="193"/>
      <c r="G972" s="237"/>
      <c r="H972" s="237"/>
      <c r="I972" s="237"/>
      <c r="J972" s="194"/>
      <c r="K972" s="212"/>
      <c r="L972" s="203">
        <v>0</v>
      </c>
      <c r="M972" s="203">
        <v>0</v>
      </c>
      <c r="N972" s="191"/>
      <c r="O972" s="190"/>
    </row>
    <row r="973" spans="2:15" s="173" customFormat="1" ht="31.5" customHeight="1" outlineLevel="2" x14ac:dyDescent="0.3">
      <c r="B973" s="207" t="s">
        <v>1852</v>
      </c>
      <c r="C973" s="174" t="s">
        <v>604</v>
      </c>
      <c r="D973" s="213" t="s">
        <v>11</v>
      </c>
      <c r="E973" s="193">
        <v>279.14999999999998</v>
      </c>
      <c r="F973" s="193">
        <f t="shared" ref="F973:F974" si="260">G973+H973+I973*90</f>
        <v>2895.45</v>
      </c>
      <c r="G973" s="237">
        <v>1507.77</v>
      </c>
      <c r="H973" s="237">
        <v>1387.68</v>
      </c>
      <c r="I973" s="237">
        <v>0</v>
      </c>
      <c r="J973" s="194">
        <f t="shared" ref="J973:J974" si="261">E973*F973</f>
        <v>808264.87</v>
      </c>
      <c r="K973" s="212"/>
      <c r="L973" s="203">
        <v>808264.03</v>
      </c>
      <c r="M973" s="203">
        <v>0.84</v>
      </c>
      <c r="N973" s="191"/>
      <c r="O973" s="190"/>
    </row>
    <row r="974" spans="2:15" s="173" customFormat="1" ht="63" customHeight="1" outlineLevel="2" x14ac:dyDescent="0.3">
      <c r="B974" s="207" t="s">
        <v>1801</v>
      </c>
      <c r="C974" s="174" t="s">
        <v>798</v>
      </c>
      <c r="D974" s="213" t="s">
        <v>11</v>
      </c>
      <c r="E974" s="193">
        <v>279.14999999999998</v>
      </c>
      <c r="F974" s="193">
        <f t="shared" si="260"/>
        <v>1230.2</v>
      </c>
      <c r="G974" s="237">
        <v>517.98</v>
      </c>
      <c r="H974" s="237">
        <v>712.22</v>
      </c>
      <c r="I974" s="237">
        <v>0</v>
      </c>
      <c r="J974" s="194">
        <f t="shared" si="261"/>
        <v>343410.33</v>
      </c>
      <c r="K974" s="212"/>
      <c r="L974" s="203">
        <v>343409.52</v>
      </c>
      <c r="M974" s="203">
        <v>0.81</v>
      </c>
      <c r="N974" s="191"/>
      <c r="O974" s="190"/>
    </row>
    <row r="975" spans="2:15" s="173" customFormat="1" ht="15.75" customHeight="1" outlineLevel="2" x14ac:dyDescent="0.3">
      <c r="B975" s="176" t="s">
        <v>1853</v>
      </c>
      <c r="C975" s="96" t="s">
        <v>783</v>
      </c>
      <c r="D975" s="213" t="s">
        <v>11</v>
      </c>
      <c r="E975" s="193">
        <v>877.94</v>
      </c>
      <c r="F975" s="193"/>
      <c r="G975" s="237"/>
      <c r="H975" s="237"/>
      <c r="I975" s="237"/>
      <c r="J975" s="194"/>
      <c r="K975" s="212"/>
      <c r="L975" s="203">
        <v>0</v>
      </c>
      <c r="M975" s="203">
        <v>0</v>
      </c>
      <c r="N975" s="191"/>
      <c r="O975" s="190"/>
    </row>
    <row r="976" spans="2:15" s="173" customFormat="1" ht="31.5" customHeight="1" outlineLevel="2" x14ac:dyDescent="0.3">
      <c r="B976" s="207" t="s">
        <v>1854</v>
      </c>
      <c r="C976" s="174" t="s">
        <v>633</v>
      </c>
      <c r="D976" s="213" t="s">
        <v>11</v>
      </c>
      <c r="E976" s="193">
        <v>877.94</v>
      </c>
      <c r="F976" s="193">
        <f t="shared" ref="F976:F980" si="262">G976+H976+I976*90</f>
        <v>15107.72</v>
      </c>
      <c r="G976" s="237">
        <v>2697.81</v>
      </c>
      <c r="H976" s="237">
        <v>12409.91</v>
      </c>
      <c r="I976" s="237">
        <v>0</v>
      </c>
      <c r="J976" s="194">
        <f t="shared" ref="J976:J980" si="263">E976*F976</f>
        <v>13263671.699999999</v>
      </c>
      <c r="K976" s="212"/>
      <c r="L976" s="203">
        <v>13263670.82</v>
      </c>
      <c r="M976" s="203">
        <v>0.88</v>
      </c>
      <c r="N976" s="191"/>
      <c r="O976" s="190"/>
    </row>
    <row r="977" spans="2:15" s="173" customFormat="1" ht="47.25" customHeight="1" outlineLevel="2" x14ac:dyDescent="0.3">
      <c r="B977" s="176" t="s">
        <v>1855</v>
      </c>
      <c r="C977" s="174" t="s">
        <v>797</v>
      </c>
      <c r="D977" s="22" t="s">
        <v>787</v>
      </c>
      <c r="E977" s="193">
        <v>3832.24</v>
      </c>
      <c r="F977" s="193">
        <f t="shared" si="262"/>
        <v>1942.28</v>
      </c>
      <c r="G977" s="237">
        <v>1086.22</v>
      </c>
      <c r="H977" s="237">
        <v>856.06</v>
      </c>
      <c r="I977" s="237">
        <v>0</v>
      </c>
      <c r="J977" s="194">
        <f t="shared" si="263"/>
        <v>7443283.1100000003</v>
      </c>
      <c r="K977" s="212" t="s">
        <v>786</v>
      </c>
      <c r="L977" s="203">
        <v>7443309.79</v>
      </c>
      <c r="M977" s="203">
        <v>-26.68</v>
      </c>
      <c r="N977" s="191"/>
      <c r="O977" s="190"/>
    </row>
    <row r="978" spans="2:15" s="173" customFormat="1" ht="47.25" customHeight="1" outlineLevel="2" x14ac:dyDescent="0.3">
      <c r="B978" s="176" t="s">
        <v>1856</v>
      </c>
      <c r="C978" s="174" t="s">
        <v>634</v>
      </c>
      <c r="D978" s="22" t="s">
        <v>787</v>
      </c>
      <c r="E978" s="193">
        <v>671.88</v>
      </c>
      <c r="F978" s="193">
        <f t="shared" si="262"/>
        <v>2544.06</v>
      </c>
      <c r="G978" s="237">
        <v>941.48</v>
      </c>
      <c r="H978" s="237">
        <v>1602.58</v>
      </c>
      <c r="I978" s="237">
        <v>0</v>
      </c>
      <c r="J978" s="194">
        <f t="shared" si="263"/>
        <v>1709303.03</v>
      </c>
      <c r="K978" s="212"/>
      <c r="L978" s="203">
        <v>1709301.47</v>
      </c>
      <c r="M978" s="203">
        <v>1.56</v>
      </c>
      <c r="N978" s="191"/>
      <c r="O978" s="190"/>
    </row>
    <row r="979" spans="2:15" s="173" customFormat="1" ht="31.5" customHeight="1" outlineLevel="2" x14ac:dyDescent="0.3">
      <c r="B979" s="176" t="s">
        <v>1857</v>
      </c>
      <c r="C979" s="174" t="s">
        <v>609</v>
      </c>
      <c r="D979" s="22" t="s">
        <v>787</v>
      </c>
      <c r="E979" s="193">
        <v>157.5</v>
      </c>
      <c r="F979" s="193">
        <f t="shared" si="262"/>
        <v>10546.4</v>
      </c>
      <c r="G979" s="237">
        <v>3266.08</v>
      </c>
      <c r="H979" s="237">
        <v>7280.32</v>
      </c>
      <c r="I979" s="237">
        <v>0</v>
      </c>
      <c r="J979" s="194">
        <f t="shared" si="263"/>
        <v>1661058</v>
      </c>
      <c r="K979" s="212"/>
      <c r="L979" s="203">
        <v>1661058.49</v>
      </c>
      <c r="M979" s="203">
        <v>-0.49</v>
      </c>
      <c r="N979" s="191"/>
      <c r="O979" s="190"/>
    </row>
    <row r="980" spans="2:15" s="173" customFormat="1" ht="69" customHeight="1" outlineLevel="2" x14ac:dyDescent="0.3">
      <c r="B980" s="176" t="s">
        <v>1858</v>
      </c>
      <c r="C980" s="174" t="s">
        <v>894</v>
      </c>
      <c r="D980" s="213" t="s">
        <v>11</v>
      </c>
      <c r="E980" s="193">
        <v>120</v>
      </c>
      <c r="F980" s="193">
        <f t="shared" si="262"/>
        <v>14254.03</v>
      </c>
      <c r="G980" s="237">
        <v>4404.6099999999997</v>
      </c>
      <c r="H980" s="237">
        <v>9849.42</v>
      </c>
      <c r="I980" s="237">
        <v>0</v>
      </c>
      <c r="J980" s="194">
        <f t="shared" si="263"/>
        <v>1710483.6</v>
      </c>
      <c r="K980" s="212" t="s">
        <v>897</v>
      </c>
      <c r="L980" s="203">
        <v>1710483.23</v>
      </c>
      <c r="M980" s="203">
        <v>0.37</v>
      </c>
      <c r="N980" s="191"/>
      <c r="O980" s="190"/>
    </row>
    <row r="981" spans="2:15" ht="15.75" customHeight="1" outlineLevel="1" x14ac:dyDescent="0.3">
      <c r="B981" s="172" t="s">
        <v>837</v>
      </c>
      <c r="C981" s="97" t="s">
        <v>775</v>
      </c>
      <c r="D981" s="13"/>
      <c r="E981" s="169"/>
      <c r="F981" s="169"/>
      <c r="G981" s="169"/>
      <c r="H981" s="169"/>
      <c r="I981" s="169"/>
      <c r="J981" s="112">
        <f>SUBTOTAL(9,J982:J992)</f>
        <v>134414456.37</v>
      </c>
      <c r="K981" s="16"/>
      <c r="L981" s="203">
        <v>0</v>
      </c>
      <c r="M981" s="203"/>
      <c r="N981" s="191"/>
      <c r="O981" s="190"/>
    </row>
    <row r="982" spans="2:15" s="173" customFormat="1" ht="157.5" customHeight="1" outlineLevel="2" x14ac:dyDescent="0.3">
      <c r="B982" s="176" t="s">
        <v>1859</v>
      </c>
      <c r="C982" s="174" t="s">
        <v>3088</v>
      </c>
      <c r="D982" s="213" t="s">
        <v>593</v>
      </c>
      <c r="E982" s="193">
        <v>1681.46</v>
      </c>
      <c r="F982" s="193">
        <f t="shared" ref="F982:F992" si="264">G982+H982+I982*90</f>
        <v>37047.379999999997</v>
      </c>
      <c r="G982" s="237">
        <v>3566.24</v>
      </c>
      <c r="H982" s="237">
        <v>19805.64</v>
      </c>
      <c r="I982" s="237">
        <v>151.94999999999999</v>
      </c>
      <c r="J982" s="194">
        <f t="shared" ref="J982:J992" si="265">E982*F982</f>
        <v>62293687.57</v>
      </c>
      <c r="K982" s="212"/>
      <c r="L982" s="203">
        <v>62293135.18</v>
      </c>
      <c r="M982" s="203">
        <v>552.39</v>
      </c>
      <c r="N982" s="191"/>
      <c r="O982" s="190"/>
    </row>
    <row r="983" spans="2:15" s="173" customFormat="1" ht="157.5" customHeight="1" outlineLevel="2" x14ac:dyDescent="0.3">
      <c r="B983" s="176" t="s">
        <v>1860</v>
      </c>
      <c r="C983" s="174" t="s">
        <v>3089</v>
      </c>
      <c r="D983" s="213" t="s">
        <v>593</v>
      </c>
      <c r="E983" s="193">
        <v>914.64</v>
      </c>
      <c r="F983" s="193">
        <f t="shared" si="264"/>
        <v>36928.17</v>
      </c>
      <c r="G983" s="237">
        <v>3566.24</v>
      </c>
      <c r="H983" s="237">
        <v>18071.830000000002</v>
      </c>
      <c r="I983" s="237">
        <v>169.89</v>
      </c>
      <c r="J983" s="194">
        <f t="shared" si="265"/>
        <v>33775981.409999996</v>
      </c>
      <c r="K983" s="212"/>
      <c r="L983" s="203">
        <v>33775747.049999997</v>
      </c>
      <c r="M983" s="203">
        <v>234.36</v>
      </c>
      <c r="N983" s="191"/>
      <c r="O983" s="190"/>
    </row>
    <row r="984" spans="2:15" s="173" customFormat="1" ht="15.75" customHeight="1" outlineLevel="2" x14ac:dyDescent="0.3">
      <c r="B984" s="176" t="s">
        <v>1861</v>
      </c>
      <c r="C984" s="174" t="s">
        <v>611</v>
      </c>
      <c r="D984" s="213" t="s">
        <v>593</v>
      </c>
      <c r="E984" s="193">
        <v>1582.41</v>
      </c>
      <c r="F984" s="193">
        <f t="shared" si="264"/>
        <v>22227.1</v>
      </c>
      <c r="G984" s="237">
        <v>0</v>
      </c>
      <c r="H984" s="237">
        <v>22227.1</v>
      </c>
      <c r="I984" s="237">
        <v>0</v>
      </c>
      <c r="J984" s="194">
        <f t="shared" si="265"/>
        <v>35172385.310000002</v>
      </c>
      <c r="K984" s="212"/>
      <c r="L984" s="203">
        <v>35172385.310000002</v>
      </c>
      <c r="M984" s="203">
        <v>0</v>
      </c>
      <c r="N984" s="191"/>
      <c r="O984" s="190"/>
    </row>
    <row r="985" spans="2:15" s="173" customFormat="1" ht="31.5" customHeight="1" outlineLevel="2" x14ac:dyDescent="0.3">
      <c r="B985" s="176" t="s">
        <v>1862</v>
      </c>
      <c r="C985" s="179" t="s">
        <v>3084</v>
      </c>
      <c r="D985" s="213" t="s">
        <v>593</v>
      </c>
      <c r="E985" s="193">
        <v>23.89</v>
      </c>
      <c r="F985" s="193">
        <f t="shared" si="264"/>
        <v>0</v>
      </c>
      <c r="G985" s="237"/>
      <c r="H985" s="237"/>
      <c r="I985" s="237"/>
      <c r="J985" s="194">
        <f t="shared" si="265"/>
        <v>0</v>
      </c>
      <c r="K985" s="212"/>
      <c r="L985" s="203">
        <v>0</v>
      </c>
      <c r="M985" s="203">
        <v>0</v>
      </c>
      <c r="N985" s="191"/>
      <c r="O985" s="190"/>
    </row>
    <row r="986" spans="2:15" s="173" customFormat="1" ht="78.75" customHeight="1" outlineLevel="2" x14ac:dyDescent="0.3">
      <c r="B986" s="176" t="s">
        <v>1863</v>
      </c>
      <c r="C986" s="174" t="s">
        <v>3085</v>
      </c>
      <c r="D986" s="213" t="s">
        <v>593</v>
      </c>
      <c r="E986" s="193">
        <v>23.89</v>
      </c>
      <c r="F986" s="193">
        <f t="shared" si="264"/>
        <v>18003.73</v>
      </c>
      <c r="G986" s="237">
        <v>2491.62</v>
      </c>
      <c r="H986" s="237">
        <v>10399.209999999999</v>
      </c>
      <c r="I986" s="237">
        <v>56.81</v>
      </c>
      <c r="J986" s="194">
        <f t="shared" si="265"/>
        <v>430109.11</v>
      </c>
      <c r="K986" s="212"/>
      <c r="L986" s="203">
        <v>430107.31</v>
      </c>
      <c r="M986" s="203">
        <v>1.8</v>
      </c>
      <c r="N986" s="191"/>
      <c r="O986" s="190"/>
    </row>
    <row r="987" spans="2:15" s="173" customFormat="1" ht="126" customHeight="1" outlineLevel="2" x14ac:dyDescent="0.3">
      <c r="B987" s="176" t="s">
        <v>1864</v>
      </c>
      <c r="C987" s="174" t="s">
        <v>3086</v>
      </c>
      <c r="D987" s="213" t="s">
        <v>593</v>
      </c>
      <c r="E987" s="193">
        <v>17.190000000000001</v>
      </c>
      <c r="F987" s="193">
        <f t="shared" si="264"/>
        <v>7700.54</v>
      </c>
      <c r="G987" s="237">
        <v>1709.9</v>
      </c>
      <c r="H987" s="237">
        <v>5990.64</v>
      </c>
      <c r="I987" s="237">
        <v>0</v>
      </c>
      <c r="J987" s="194">
        <f t="shared" si="265"/>
        <v>132372.28</v>
      </c>
      <c r="K987" s="212"/>
      <c r="L987" s="203">
        <v>132372.21</v>
      </c>
      <c r="M987" s="203">
        <v>7.0000000000000007E-2</v>
      </c>
      <c r="N987" s="191"/>
      <c r="O987" s="190"/>
    </row>
    <row r="988" spans="2:15" s="173" customFormat="1" ht="94.5" customHeight="1" outlineLevel="2" x14ac:dyDescent="0.3">
      <c r="B988" s="176" t="s">
        <v>1865</v>
      </c>
      <c r="C988" s="174" t="s">
        <v>3087</v>
      </c>
      <c r="D988" s="213" t="s">
        <v>593</v>
      </c>
      <c r="E988" s="193">
        <v>6.7</v>
      </c>
      <c r="F988" s="193">
        <f t="shared" si="264"/>
        <v>59058.87</v>
      </c>
      <c r="G988" s="237">
        <v>3469.28</v>
      </c>
      <c r="H988" s="237">
        <v>24389.29</v>
      </c>
      <c r="I988" s="237">
        <v>346.67</v>
      </c>
      <c r="J988" s="194">
        <f t="shared" si="265"/>
        <v>395694.43</v>
      </c>
      <c r="K988" s="212"/>
      <c r="L988" s="203">
        <v>395692.7</v>
      </c>
      <c r="M988" s="203">
        <v>1.73</v>
      </c>
      <c r="N988" s="191"/>
      <c r="O988" s="190"/>
    </row>
    <row r="989" spans="2:15" s="173" customFormat="1" ht="31.5" customHeight="1" outlineLevel="2" x14ac:dyDescent="0.3">
      <c r="B989" s="176" t="s">
        <v>1866</v>
      </c>
      <c r="C989" s="174" t="s">
        <v>850</v>
      </c>
      <c r="D989" s="213" t="s">
        <v>593</v>
      </c>
      <c r="E989" s="193">
        <v>3233.58</v>
      </c>
      <c r="F989" s="193">
        <f t="shared" si="264"/>
        <v>228.25</v>
      </c>
      <c r="G989" s="237">
        <v>0</v>
      </c>
      <c r="H989" s="237">
        <v>228.25</v>
      </c>
      <c r="I989" s="237">
        <v>0</v>
      </c>
      <c r="J989" s="194">
        <f t="shared" si="265"/>
        <v>738064.64</v>
      </c>
      <c r="K989" s="212"/>
      <c r="L989" s="203">
        <v>738077.09</v>
      </c>
      <c r="M989" s="203">
        <v>-12.45</v>
      </c>
      <c r="N989" s="191"/>
      <c r="O989" s="190"/>
    </row>
    <row r="990" spans="2:15" s="173" customFormat="1" ht="31.5" customHeight="1" outlineLevel="2" x14ac:dyDescent="0.3">
      <c r="B990" s="176" t="s">
        <v>1867</v>
      </c>
      <c r="C990" s="2" t="s">
        <v>847</v>
      </c>
      <c r="D990" s="22" t="s">
        <v>593</v>
      </c>
      <c r="E990" s="46">
        <v>3233.58</v>
      </c>
      <c r="F990" s="193">
        <f t="shared" si="264"/>
        <v>114.13</v>
      </c>
      <c r="G990" s="237">
        <v>0</v>
      </c>
      <c r="H990" s="237">
        <v>114.13</v>
      </c>
      <c r="I990" s="237">
        <v>0</v>
      </c>
      <c r="J990" s="194">
        <f t="shared" si="265"/>
        <v>369048.49</v>
      </c>
      <c r="K990" s="212"/>
      <c r="L990" s="203">
        <v>369038.55</v>
      </c>
      <c r="M990" s="203">
        <v>9.94</v>
      </c>
      <c r="N990" s="191"/>
      <c r="O990" s="190"/>
    </row>
    <row r="991" spans="2:15" s="173" customFormat="1" ht="31.5" customHeight="1" outlineLevel="2" x14ac:dyDescent="0.3">
      <c r="B991" s="176" t="s">
        <v>1868</v>
      </c>
      <c r="C991" s="2" t="s">
        <v>848</v>
      </c>
      <c r="D991" s="22" t="s">
        <v>593</v>
      </c>
      <c r="E991" s="46">
        <v>3233.58</v>
      </c>
      <c r="F991" s="193">
        <f t="shared" si="264"/>
        <v>228.25</v>
      </c>
      <c r="G991" s="237">
        <v>0</v>
      </c>
      <c r="H991" s="237">
        <v>228.25</v>
      </c>
      <c r="I991" s="237">
        <v>0</v>
      </c>
      <c r="J991" s="194">
        <f t="shared" si="265"/>
        <v>738064.64</v>
      </c>
      <c r="K991" s="212"/>
      <c r="L991" s="203">
        <v>738077.09</v>
      </c>
      <c r="M991" s="203">
        <v>-12.45</v>
      </c>
      <c r="N991" s="191"/>
      <c r="O991" s="190"/>
    </row>
    <row r="992" spans="2:15" s="173" customFormat="1" ht="31.5" customHeight="1" outlineLevel="2" x14ac:dyDescent="0.3">
      <c r="B992" s="176" t="s">
        <v>1869</v>
      </c>
      <c r="C992" s="174" t="s">
        <v>849</v>
      </c>
      <c r="D992" s="213" t="s">
        <v>593</v>
      </c>
      <c r="E992" s="193">
        <v>3233.58</v>
      </c>
      <c r="F992" s="193">
        <f t="shared" si="264"/>
        <v>114.13</v>
      </c>
      <c r="G992" s="237">
        <v>0</v>
      </c>
      <c r="H992" s="237">
        <v>114.13</v>
      </c>
      <c r="I992" s="237">
        <v>0</v>
      </c>
      <c r="J992" s="194">
        <f t="shared" si="265"/>
        <v>369048.49</v>
      </c>
      <c r="K992" s="212"/>
      <c r="L992" s="203">
        <v>369038.55</v>
      </c>
      <c r="M992" s="203">
        <v>9.94</v>
      </c>
      <c r="N992" s="191"/>
      <c r="O992" s="190"/>
    </row>
    <row r="993" spans="2:15" ht="15.75" customHeight="1" outlineLevel="1" x14ac:dyDescent="0.3">
      <c r="B993" s="172" t="s">
        <v>838</v>
      </c>
      <c r="C993" s="171" t="s">
        <v>44</v>
      </c>
      <c r="D993" s="168" t="s">
        <v>11</v>
      </c>
      <c r="E993" s="169">
        <v>12644.38</v>
      </c>
      <c r="F993" s="169"/>
      <c r="G993" s="169"/>
      <c r="H993" s="169"/>
      <c r="I993" s="169"/>
      <c r="J993" s="112">
        <f>SUBTOTAL(9,J994:J1015)</f>
        <v>166525980.03999999</v>
      </c>
      <c r="K993" s="222">
        <f>SUM(J994:J1014)/E993</f>
        <v>13169.96</v>
      </c>
      <c r="L993" s="203">
        <v>0</v>
      </c>
      <c r="M993" s="203"/>
      <c r="N993" s="191"/>
      <c r="O993" s="190"/>
    </row>
    <row r="994" spans="2:15" ht="15.75" customHeight="1" outlineLevel="2" x14ac:dyDescent="0.3">
      <c r="B994" s="176" t="s">
        <v>1870</v>
      </c>
      <c r="C994" s="174" t="s">
        <v>45</v>
      </c>
      <c r="D994" s="213" t="s">
        <v>31</v>
      </c>
      <c r="E994" s="193">
        <v>1</v>
      </c>
      <c r="F994" s="193">
        <f t="shared" ref="F994:F1001" si="266">G994+H994+I994*90</f>
        <v>11713886.85</v>
      </c>
      <c r="G994" s="237">
        <v>3471456.9</v>
      </c>
      <c r="H994" s="237">
        <v>2884850.55</v>
      </c>
      <c r="I994" s="237">
        <v>59528.66</v>
      </c>
      <c r="J994" s="194">
        <f t="shared" ref="J994:J1001" si="267">E994*F994</f>
        <v>11713886.85</v>
      </c>
      <c r="K994" s="212"/>
      <c r="L994" s="203">
        <v>11713887.050000001</v>
      </c>
      <c r="M994" s="203">
        <v>-0.2</v>
      </c>
      <c r="N994" s="191"/>
      <c r="O994" s="190"/>
    </row>
    <row r="995" spans="2:15" ht="15.75" customHeight="1" outlineLevel="2" x14ac:dyDescent="0.3">
      <c r="B995" s="176" t="s">
        <v>1871</v>
      </c>
      <c r="C995" s="174" t="s">
        <v>46</v>
      </c>
      <c r="D995" s="213" t="s">
        <v>31</v>
      </c>
      <c r="E995" s="193">
        <v>1</v>
      </c>
      <c r="F995" s="193">
        <f t="shared" si="266"/>
        <v>4068325.73</v>
      </c>
      <c r="G995" s="237">
        <v>1177621.72</v>
      </c>
      <c r="H995" s="237">
        <v>722676.01</v>
      </c>
      <c r="I995" s="237">
        <v>24089.200000000001</v>
      </c>
      <c r="J995" s="194">
        <f t="shared" si="267"/>
        <v>4068325.73</v>
      </c>
      <c r="K995" s="212"/>
      <c r="L995" s="203">
        <v>4068325.75</v>
      </c>
      <c r="M995" s="203">
        <v>-0.02</v>
      </c>
      <c r="N995" s="191"/>
      <c r="O995" s="190"/>
    </row>
    <row r="996" spans="2:15" ht="31.5" customHeight="1" outlineLevel="2" x14ac:dyDescent="0.3">
      <c r="B996" s="176" t="s">
        <v>1872</v>
      </c>
      <c r="C996" s="174" t="s">
        <v>47</v>
      </c>
      <c r="D996" s="213" t="s">
        <v>31</v>
      </c>
      <c r="E996" s="193">
        <v>1</v>
      </c>
      <c r="F996" s="193">
        <f t="shared" si="266"/>
        <v>2712217.54</v>
      </c>
      <c r="G996" s="237">
        <v>785081.14</v>
      </c>
      <c r="H996" s="237">
        <v>481784.1</v>
      </c>
      <c r="I996" s="237">
        <v>16059.47</v>
      </c>
      <c r="J996" s="194">
        <f t="shared" si="267"/>
        <v>2712217.54</v>
      </c>
      <c r="K996" s="212"/>
      <c r="L996" s="203">
        <v>2712217.55</v>
      </c>
      <c r="M996" s="203">
        <v>-0.01</v>
      </c>
      <c r="N996" s="191"/>
      <c r="O996" s="190"/>
    </row>
    <row r="997" spans="2:15" ht="15.75" customHeight="1" outlineLevel="2" x14ac:dyDescent="0.3">
      <c r="B997" s="176" t="s">
        <v>1873</v>
      </c>
      <c r="C997" s="174" t="s">
        <v>48</v>
      </c>
      <c r="D997" s="213" t="s">
        <v>31</v>
      </c>
      <c r="E997" s="193">
        <v>1</v>
      </c>
      <c r="F997" s="193">
        <f t="shared" si="266"/>
        <v>9600578.5899999999</v>
      </c>
      <c r="G997" s="237">
        <v>2870469.93</v>
      </c>
      <c r="H997" s="237">
        <v>3028549.06</v>
      </c>
      <c r="I997" s="237">
        <v>41128.44</v>
      </c>
      <c r="J997" s="194">
        <f t="shared" si="267"/>
        <v>9600578.5899999999</v>
      </c>
      <c r="K997" s="212"/>
      <c r="L997" s="203">
        <v>9600578.9600000009</v>
      </c>
      <c r="M997" s="203">
        <v>-0.37</v>
      </c>
      <c r="N997" s="191"/>
      <c r="O997" s="190"/>
    </row>
    <row r="998" spans="2:15" ht="15.75" customHeight="1" outlineLevel="2" x14ac:dyDescent="0.3">
      <c r="B998" s="176" t="s">
        <v>1874</v>
      </c>
      <c r="C998" s="174" t="s">
        <v>808</v>
      </c>
      <c r="D998" s="213" t="s">
        <v>31</v>
      </c>
      <c r="E998" s="193">
        <v>1</v>
      </c>
      <c r="F998" s="193">
        <f t="shared" si="266"/>
        <v>13216701.449999999</v>
      </c>
      <c r="G998" s="237">
        <v>3939973.13</v>
      </c>
      <c r="H998" s="237">
        <v>2319182.02</v>
      </c>
      <c r="I998" s="237">
        <v>77306.070000000007</v>
      </c>
      <c r="J998" s="194">
        <f t="shared" si="267"/>
        <v>13216701.449999999</v>
      </c>
      <c r="K998" s="212"/>
      <c r="L998" s="203">
        <v>13216701.199999999</v>
      </c>
      <c r="M998" s="203">
        <v>0.25</v>
      </c>
      <c r="N998" s="191"/>
      <c r="O998" s="190"/>
    </row>
    <row r="999" spans="2:15" ht="15.75" customHeight="1" outlineLevel="2" x14ac:dyDescent="0.3">
      <c r="B999" s="176" t="s">
        <v>1875</v>
      </c>
      <c r="C999" s="174" t="s">
        <v>50</v>
      </c>
      <c r="D999" s="213" t="s">
        <v>31</v>
      </c>
      <c r="E999" s="193">
        <v>1</v>
      </c>
      <c r="F999" s="193">
        <f t="shared" si="266"/>
        <v>39449557.920000002</v>
      </c>
      <c r="G999" s="237">
        <v>11228546.49</v>
      </c>
      <c r="H999" s="237">
        <v>14674926.029999999</v>
      </c>
      <c r="I999" s="237">
        <v>150512.06</v>
      </c>
      <c r="J999" s="194">
        <f t="shared" si="267"/>
        <v>39449557.920000002</v>
      </c>
      <c r="K999" s="212"/>
      <c r="L999" s="203">
        <v>39449558.079999998</v>
      </c>
      <c r="M999" s="203">
        <v>-0.16</v>
      </c>
      <c r="N999" s="191"/>
      <c r="O999" s="190"/>
    </row>
    <row r="1000" spans="2:15" ht="15.75" customHeight="1" outlineLevel="2" x14ac:dyDescent="0.3">
      <c r="B1000" s="176" t="s">
        <v>1876</v>
      </c>
      <c r="C1000" s="174" t="s">
        <v>243</v>
      </c>
      <c r="D1000" s="213" t="s">
        <v>31</v>
      </c>
      <c r="E1000" s="193">
        <v>1</v>
      </c>
      <c r="F1000" s="193">
        <f t="shared" si="266"/>
        <v>19166112.649999999</v>
      </c>
      <c r="G1000" s="237">
        <v>2519325.65</v>
      </c>
      <c r="H1000" s="237">
        <v>0</v>
      </c>
      <c r="I1000" s="237">
        <v>184964.3</v>
      </c>
      <c r="J1000" s="194">
        <f t="shared" si="267"/>
        <v>19166112.649999999</v>
      </c>
      <c r="K1000" s="212"/>
      <c r="L1000" s="203">
        <v>19166112.440000001</v>
      </c>
      <c r="M1000" s="203">
        <v>0.21</v>
      </c>
      <c r="N1000" s="191"/>
      <c r="O1000" s="190"/>
    </row>
    <row r="1001" spans="2:15" ht="31.5" customHeight="1" outlineLevel="2" x14ac:dyDescent="0.3">
      <c r="B1001" s="176" t="s">
        <v>1877</v>
      </c>
      <c r="C1001" s="174" t="s">
        <v>893</v>
      </c>
      <c r="D1001" s="213" t="s">
        <v>31</v>
      </c>
      <c r="E1001" s="193">
        <v>1</v>
      </c>
      <c r="F1001" s="193">
        <f t="shared" si="266"/>
        <v>38257853.43</v>
      </c>
      <c r="G1001" s="237">
        <v>10046869.15</v>
      </c>
      <c r="H1001" s="237">
        <v>11425448.779999999</v>
      </c>
      <c r="I1001" s="237">
        <v>186505.95</v>
      </c>
      <c r="J1001" s="194">
        <f t="shared" si="267"/>
        <v>38257853.43</v>
      </c>
      <c r="K1001" s="212"/>
      <c r="L1001" s="203">
        <v>38257853.789999999</v>
      </c>
      <c r="M1001" s="203">
        <v>-0.36</v>
      </c>
      <c r="N1001" s="191"/>
      <c r="O1001" s="190"/>
    </row>
    <row r="1002" spans="2:15" ht="15.75" customHeight="1" outlineLevel="2" x14ac:dyDescent="0.3">
      <c r="B1002" s="176"/>
      <c r="C1002" s="159" t="s">
        <v>51</v>
      </c>
      <c r="D1002" s="213"/>
      <c r="E1002" s="193"/>
      <c r="F1002" s="193"/>
      <c r="G1002" s="237"/>
      <c r="H1002" s="237"/>
      <c r="I1002" s="237"/>
      <c r="J1002" s="194"/>
      <c r="K1002" s="212"/>
      <c r="L1002" s="203">
        <v>0</v>
      </c>
      <c r="M1002" s="203">
        <v>0</v>
      </c>
      <c r="N1002" s="191"/>
      <c r="O1002" s="190"/>
    </row>
    <row r="1003" spans="2:15" s="173" customFormat="1" ht="31.5" customHeight="1" outlineLevel="2" x14ac:dyDescent="0.3">
      <c r="B1003" s="176" t="s">
        <v>1878</v>
      </c>
      <c r="C1003" s="174" t="s">
        <v>672</v>
      </c>
      <c r="D1003" s="213" t="s">
        <v>31</v>
      </c>
      <c r="E1003" s="193">
        <v>1</v>
      </c>
      <c r="F1003" s="193">
        <f t="shared" ref="F1003:F1014" si="268">G1003+H1003+I1003*90</f>
        <v>7931753.0300000003</v>
      </c>
      <c r="G1003" s="237">
        <v>2937257.06</v>
      </c>
      <c r="H1003" s="237">
        <v>3720899.67</v>
      </c>
      <c r="I1003" s="237">
        <v>14151.07</v>
      </c>
      <c r="J1003" s="194">
        <f t="shared" ref="J1003:J1014" si="269">E1003*F1003</f>
        <v>7931753.0300000003</v>
      </c>
      <c r="K1003" s="212"/>
      <c r="L1003" s="203">
        <v>7931753.2699999996</v>
      </c>
      <c r="M1003" s="203">
        <v>-0.24</v>
      </c>
      <c r="N1003" s="191"/>
      <c r="O1003" s="190"/>
    </row>
    <row r="1004" spans="2:15" s="173" customFormat="1" ht="31.5" customHeight="1" outlineLevel="2" x14ac:dyDescent="0.3">
      <c r="B1004" s="176" t="s">
        <v>1879</v>
      </c>
      <c r="C1004" s="174" t="s">
        <v>673</v>
      </c>
      <c r="D1004" s="213" t="s">
        <v>31</v>
      </c>
      <c r="E1004" s="193">
        <v>1</v>
      </c>
      <c r="F1004" s="193">
        <f t="shared" si="268"/>
        <v>3329947.42</v>
      </c>
      <c r="G1004" s="237">
        <v>1117828.17</v>
      </c>
      <c r="H1004" s="237">
        <v>1648028.95</v>
      </c>
      <c r="I1004" s="237">
        <v>6267.67</v>
      </c>
      <c r="J1004" s="194">
        <f t="shared" si="269"/>
        <v>3329947.42</v>
      </c>
      <c r="K1004" s="212"/>
      <c r="L1004" s="203">
        <v>3329947.57</v>
      </c>
      <c r="M1004" s="203">
        <v>-0.15</v>
      </c>
      <c r="N1004" s="191"/>
      <c r="O1004" s="190"/>
    </row>
    <row r="1005" spans="2:15" s="173" customFormat="1" ht="15.75" customHeight="1" outlineLevel="2" x14ac:dyDescent="0.3">
      <c r="B1005" s="176" t="s">
        <v>1880</v>
      </c>
      <c r="C1005" s="174" t="s">
        <v>674</v>
      </c>
      <c r="D1005" s="213" t="s">
        <v>31</v>
      </c>
      <c r="E1005" s="193">
        <v>1</v>
      </c>
      <c r="F1005" s="193">
        <f t="shared" si="268"/>
        <v>2701854.54</v>
      </c>
      <c r="G1005" s="237">
        <v>1445449.88</v>
      </c>
      <c r="H1005" s="237">
        <v>1042815.76</v>
      </c>
      <c r="I1005" s="237">
        <v>2373.21</v>
      </c>
      <c r="J1005" s="194">
        <f t="shared" si="269"/>
        <v>2701854.54</v>
      </c>
      <c r="K1005" s="212"/>
      <c r="L1005" s="203">
        <v>2701854.42</v>
      </c>
      <c r="M1005" s="203">
        <v>0.12</v>
      </c>
      <c r="N1005" s="191"/>
      <c r="O1005" s="190"/>
    </row>
    <row r="1006" spans="2:15" s="173" customFormat="1" ht="31.5" customHeight="1" outlineLevel="2" x14ac:dyDescent="0.3">
      <c r="B1006" s="176" t="s">
        <v>1881</v>
      </c>
      <c r="C1006" s="174" t="s">
        <v>675</v>
      </c>
      <c r="D1006" s="213" t="s">
        <v>31</v>
      </c>
      <c r="E1006" s="193">
        <v>1</v>
      </c>
      <c r="F1006" s="193">
        <f t="shared" si="268"/>
        <v>1767836.49</v>
      </c>
      <c r="G1006" s="237">
        <v>743428.4</v>
      </c>
      <c r="H1006" s="237">
        <v>850258.99</v>
      </c>
      <c r="I1006" s="237">
        <v>1934.99</v>
      </c>
      <c r="J1006" s="194">
        <f t="shared" si="269"/>
        <v>1767836.49</v>
      </c>
      <c r="K1006" s="212"/>
      <c r="L1006" s="203">
        <v>1767836.82</v>
      </c>
      <c r="M1006" s="203">
        <v>-0.33</v>
      </c>
      <c r="N1006" s="191"/>
      <c r="O1006" s="190"/>
    </row>
    <row r="1007" spans="2:15" s="173" customFormat="1" ht="31.5" customHeight="1" outlineLevel="2" x14ac:dyDescent="0.3">
      <c r="B1007" s="176" t="s">
        <v>1882</v>
      </c>
      <c r="C1007" s="174" t="s">
        <v>676</v>
      </c>
      <c r="D1007" s="213" t="s">
        <v>31</v>
      </c>
      <c r="E1007" s="193">
        <v>1</v>
      </c>
      <c r="F1007" s="193">
        <f t="shared" si="268"/>
        <v>757219.22</v>
      </c>
      <c r="G1007" s="237">
        <v>439554.35</v>
      </c>
      <c r="H1007" s="237">
        <v>236660.37</v>
      </c>
      <c r="I1007" s="237">
        <v>900.05</v>
      </c>
      <c r="J1007" s="194">
        <f t="shared" si="269"/>
        <v>757219.22</v>
      </c>
      <c r="K1007" s="212"/>
      <c r="L1007" s="203">
        <v>757219.28</v>
      </c>
      <c r="M1007" s="203">
        <v>-0.06</v>
      </c>
      <c r="N1007" s="191"/>
      <c r="O1007" s="190"/>
    </row>
    <row r="1008" spans="2:15" s="173" customFormat="1" ht="31.5" customHeight="1" outlineLevel="2" x14ac:dyDescent="0.3">
      <c r="B1008" s="176" t="s">
        <v>1883</v>
      </c>
      <c r="C1008" s="174" t="s">
        <v>892</v>
      </c>
      <c r="D1008" s="213" t="s">
        <v>31</v>
      </c>
      <c r="E1008" s="193">
        <v>1</v>
      </c>
      <c r="F1008" s="193">
        <f t="shared" si="268"/>
        <v>1206038.25</v>
      </c>
      <c r="G1008" s="237">
        <v>590811.59</v>
      </c>
      <c r="H1008" s="237">
        <v>458344.06</v>
      </c>
      <c r="I1008" s="237">
        <v>1743.14</v>
      </c>
      <c r="J1008" s="194">
        <f t="shared" si="269"/>
        <v>1206038.25</v>
      </c>
      <c r="K1008" s="212"/>
      <c r="L1008" s="203">
        <v>1206038.52</v>
      </c>
      <c r="M1008" s="203">
        <v>-0.27</v>
      </c>
      <c r="N1008" s="191"/>
      <c r="O1008" s="190"/>
    </row>
    <row r="1009" spans="2:15" s="173" customFormat="1" ht="15.75" customHeight="1" outlineLevel="2" x14ac:dyDescent="0.3">
      <c r="B1009" s="176" t="s">
        <v>1884</v>
      </c>
      <c r="C1009" s="174" t="s">
        <v>677</v>
      </c>
      <c r="D1009" s="213" t="s">
        <v>31</v>
      </c>
      <c r="E1009" s="193">
        <v>1</v>
      </c>
      <c r="F1009" s="193">
        <f t="shared" si="268"/>
        <v>939189.29</v>
      </c>
      <c r="G1009" s="237">
        <v>424812.91</v>
      </c>
      <c r="H1009" s="237">
        <v>164600.38</v>
      </c>
      <c r="I1009" s="237">
        <v>3886.4</v>
      </c>
      <c r="J1009" s="194">
        <f t="shared" si="269"/>
        <v>939189.29</v>
      </c>
      <c r="K1009" s="212"/>
      <c r="L1009" s="203">
        <v>939189.09</v>
      </c>
      <c r="M1009" s="203">
        <v>0.2</v>
      </c>
      <c r="N1009" s="191"/>
      <c r="O1009" s="190"/>
    </row>
    <row r="1010" spans="2:15" s="173" customFormat="1" ht="15.75" customHeight="1" outlineLevel="2" x14ac:dyDescent="0.3">
      <c r="B1010" s="176" t="s">
        <v>1885</v>
      </c>
      <c r="C1010" s="174" t="s">
        <v>678</v>
      </c>
      <c r="D1010" s="213" t="s">
        <v>31</v>
      </c>
      <c r="E1010" s="193">
        <v>1</v>
      </c>
      <c r="F1010" s="193">
        <f t="shared" si="268"/>
        <v>2108943.0699999998</v>
      </c>
      <c r="G1010" s="237">
        <v>824030.23</v>
      </c>
      <c r="H1010" s="237">
        <v>411172.14</v>
      </c>
      <c r="I1010" s="237">
        <v>9708.23</v>
      </c>
      <c r="J1010" s="194">
        <f t="shared" si="269"/>
        <v>2108943.0699999998</v>
      </c>
      <c r="K1010" s="212"/>
      <c r="L1010" s="203">
        <v>2108943.16</v>
      </c>
      <c r="M1010" s="203">
        <v>-0.09</v>
      </c>
      <c r="N1010" s="191"/>
      <c r="O1010" s="190"/>
    </row>
    <row r="1011" spans="2:15" s="173" customFormat="1" ht="31.5" customHeight="1" outlineLevel="2" x14ac:dyDescent="0.3">
      <c r="B1011" s="176" t="s">
        <v>1886</v>
      </c>
      <c r="C1011" s="174" t="s">
        <v>679</v>
      </c>
      <c r="D1011" s="213" t="s">
        <v>31</v>
      </c>
      <c r="E1011" s="193">
        <v>1</v>
      </c>
      <c r="F1011" s="193">
        <f t="shared" si="268"/>
        <v>3445404.18</v>
      </c>
      <c r="G1011" s="237">
        <v>1027542.72</v>
      </c>
      <c r="H1011" s="237">
        <v>979233.96</v>
      </c>
      <c r="I1011" s="237">
        <v>15984.75</v>
      </c>
      <c r="J1011" s="194">
        <f t="shared" si="269"/>
        <v>3445404.18</v>
      </c>
      <c r="K1011" s="212"/>
      <c r="L1011" s="203">
        <v>3445404.36</v>
      </c>
      <c r="M1011" s="203">
        <v>-0.18</v>
      </c>
      <c r="N1011" s="191"/>
      <c r="O1011" s="190"/>
    </row>
    <row r="1012" spans="2:15" s="173" customFormat="1" ht="31.5" customHeight="1" outlineLevel="2" x14ac:dyDescent="0.3">
      <c r="B1012" s="176" t="s">
        <v>1887</v>
      </c>
      <c r="C1012" s="174" t="s">
        <v>680</v>
      </c>
      <c r="D1012" s="213" t="s">
        <v>31</v>
      </c>
      <c r="E1012" s="193">
        <v>1</v>
      </c>
      <c r="F1012" s="193">
        <f t="shared" si="268"/>
        <v>2488603.25</v>
      </c>
      <c r="G1012" s="237">
        <v>1211503.2</v>
      </c>
      <c r="H1012" s="237">
        <v>408672.05</v>
      </c>
      <c r="I1012" s="237">
        <v>9649.2000000000007</v>
      </c>
      <c r="J1012" s="194">
        <f t="shared" si="269"/>
        <v>2488603.25</v>
      </c>
      <c r="K1012" s="212"/>
      <c r="L1012" s="203">
        <v>2488603.36</v>
      </c>
      <c r="M1012" s="203">
        <v>-0.11</v>
      </c>
      <c r="N1012" s="191"/>
      <c r="O1012" s="190"/>
    </row>
    <row r="1013" spans="2:15" s="173" customFormat="1" ht="31.5" customHeight="1" outlineLevel="2" x14ac:dyDescent="0.3">
      <c r="B1013" s="176" t="s">
        <v>1888</v>
      </c>
      <c r="C1013" s="174" t="s">
        <v>681</v>
      </c>
      <c r="D1013" s="213" t="s">
        <v>31</v>
      </c>
      <c r="E1013" s="193">
        <v>1</v>
      </c>
      <c r="F1013" s="193">
        <f t="shared" si="268"/>
        <v>571686.66</v>
      </c>
      <c r="G1013" s="237">
        <v>208448.05</v>
      </c>
      <c r="H1013" s="237">
        <v>147111.71</v>
      </c>
      <c r="I1013" s="237">
        <v>2401.41</v>
      </c>
      <c r="J1013" s="194">
        <f t="shared" si="269"/>
        <v>571686.66</v>
      </c>
      <c r="K1013" s="212"/>
      <c r="L1013" s="203">
        <v>571686.84</v>
      </c>
      <c r="M1013" s="203">
        <v>-0.18</v>
      </c>
      <c r="N1013" s="191"/>
      <c r="O1013" s="190"/>
    </row>
    <row r="1014" spans="2:15" s="173" customFormat="1" ht="31.5" customHeight="1" outlineLevel="2" x14ac:dyDescent="0.3">
      <c r="B1014" s="176" t="s">
        <v>1889</v>
      </c>
      <c r="C1014" s="174" t="s">
        <v>682</v>
      </c>
      <c r="D1014" s="213" t="s">
        <v>31</v>
      </c>
      <c r="E1014" s="193">
        <v>1</v>
      </c>
      <c r="F1014" s="193">
        <f t="shared" si="268"/>
        <v>1092270.48</v>
      </c>
      <c r="G1014" s="237">
        <v>424544.73</v>
      </c>
      <c r="H1014" s="237">
        <v>270428.84999999998</v>
      </c>
      <c r="I1014" s="237">
        <v>4414.41</v>
      </c>
      <c r="J1014" s="194">
        <f t="shared" si="269"/>
        <v>1092270.48</v>
      </c>
      <c r="K1014" s="212"/>
      <c r="L1014" s="203">
        <v>1092270.3</v>
      </c>
      <c r="M1014" s="203">
        <v>0.18</v>
      </c>
      <c r="N1014" s="191"/>
      <c r="O1014" s="190"/>
    </row>
    <row r="1015" spans="2:15" ht="15.75" customHeight="1" outlineLevel="1" x14ac:dyDescent="0.3">
      <c r="B1015" s="176"/>
      <c r="C1015" s="174"/>
      <c r="D1015" s="213"/>
      <c r="E1015" s="193"/>
      <c r="F1015" s="193"/>
      <c r="G1015" s="237"/>
      <c r="H1015" s="237"/>
      <c r="I1015" s="237"/>
      <c r="J1015" s="194"/>
      <c r="K1015" s="212"/>
      <c r="L1015" s="203">
        <v>0</v>
      </c>
      <c r="M1015" s="203">
        <v>0</v>
      </c>
      <c r="N1015" s="191"/>
      <c r="O1015" s="190"/>
    </row>
    <row r="1016" spans="2:15" ht="20.25" customHeight="1" outlineLevel="1" x14ac:dyDescent="0.3">
      <c r="B1016" s="34" t="s">
        <v>35</v>
      </c>
      <c r="C1016" s="4" t="s">
        <v>477</v>
      </c>
      <c r="D1016" s="25"/>
      <c r="E1016" s="36">
        <f>E1023+E1029+E1035+E1041+E1048+E1053+E1059+E1065+E1069+E1075+E1081+E1087+E1093+E1097+E1102+E1108+E1113+E1120+E1123+E1128+E1135+E1253+E1254+E1259</f>
        <v>29975.64</v>
      </c>
      <c r="F1016" s="36"/>
      <c r="G1016" s="36"/>
      <c r="H1016" s="36"/>
      <c r="I1016" s="36"/>
      <c r="J1016" s="115">
        <f>SUBTOTAL(9,J1017:J1152)</f>
        <v>150955736.91999999</v>
      </c>
      <c r="K1016" s="25"/>
      <c r="L1016" s="203">
        <v>0</v>
      </c>
      <c r="M1016" s="203"/>
      <c r="N1016" s="191"/>
      <c r="O1016" s="190"/>
    </row>
    <row r="1017" spans="2:15" ht="15.75" customHeight="1" outlineLevel="2" x14ac:dyDescent="0.3">
      <c r="B1017" s="39" t="s">
        <v>84</v>
      </c>
      <c r="C1017" s="30" t="s">
        <v>584</v>
      </c>
      <c r="D1017" s="40"/>
      <c r="E1017" s="50"/>
      <c r="F1017" s="83"/>
      <c r="G1017" s="83"/>
      <c r="H1017" s="83"/>
      <c r="I1017" s="83"/>
      <c r="J1017" s="85">
        <f>+SUBTOTAL(9,J1018:J1021)</f>
        <v>22098195.109999999</v>
      </c>
      <c r="K1017" s="40"/>
      <c r="L1017" s="203">
        <v>0</v>
      </c>
      <c r="M1017" s="203"/>
      <c r="N1017" s="191"/>
      <c r="O1017" s="190"/>
    </row>
    <row r="1018" spans="2:15" ht="31.5" customHeight="1" outlineLevel="3" x14ac:dyDescent="0.3">
      <c r="B1018" s="124" t="s">
        <v>85</v>
      </c>
      <c r="C1018" s="2" t="s">
        <v>832</v>
      </c>
      <c r="D1018" s="22" t="s">
        <v>8</v>
      </c>
      <c r="E1018" s="46">
        <f>256+7725+1161</f>
        <v>9142</v>
      </c>
      <c r="F1018" s="46">
        <f t="shared" ref="F1018:F1021" si="270">G1018+H1018+I1018*90</f>
        <v>644.66999999999996</v>
      </c>
      <c r="G1018" s="237">
        <v>644.66999999999996</v>
      </c>
      <c r="H1018" s="237">
        <v>0</v>
      </c>
      <c r="I1018" s="237">
        <v>0</v>
      </c>
      <c r="J1018" s="47">
        <f t="shared" ref="J1018:J1021" si="271">E1018*F1018</f>
        <v>5893573.1399999997</v>
      </c>
      <c r="K1018" s="195"/>
      <c r="L1018" s="203">
        <v>5893617.4900000002</v>
      </c>
      <c r="M1018" s="203">
        <v>-44.35</v>
      </c>
      <c r="N1018" s="191"/>
      <c r="O1018" s="190"/>
    </row>
    <row r="1019" spans="2:15" ht="47.25" customHeight="1" outlineLevel="3" x14ac:dyDescent="0.3">
      <c r="B1019" s="124" t="s">
        <v>86</v>
      </c>
      <c r="C1019" s="182" t="s">
        <v>582</v>
      </c>
      <c r="D1019" s="22" t="s">
        <v>8</v>
      </c>
      <c r="E1019" s="46">
        <v>1161</v>
      </c>
      <c r="F1019" s="46">
        <f t="shared" si="270"/>
        <v>1523.78</v>
      </c>
      <c r="G1019" s="237">
        <v>761.89</v>
      </c>
      <c r="H1019" s="237">
        <v>761.89</v>
      </c>
      <c r="I1019" s="237">
        <v>0</v>
      </c>
      <c r="J1019" s="47">
        <f t="shared" si="271"/>
        <v>1769108.58</v>
      </c>
      <c r="K1019" s="22"/>
      <c r="L1019" s="203">
        <v>1769105.01</v>
      </c>
      <c r="M1019" s="203">
        <v>3.57</v>
      </c>
      <c r="N1019" s="191"/>
      <c r="O1019" s="190"/>
    </row>
    <row r="1020" spans="2:15" ht="39.75" customHeight="1" outlineLevel="3" x14ac:dyDescent="0.3">
      <c r="B1020" s="124" t="s">
        <v>87</v>
      </c>
      <c r="C1020" s="182" t="s">
        <v>833</v>
      </c>
      <c r="D1020" s="22" t="s">
        <v>8</v>
      </c>
      <c r="E1020" s="46">
        <f>9142+23721</f>
        <v>32863</v>
      </c>
      <c r="F1020" s="46">
        <f t="shared" si="270"/>
        <v>293.02999999999997</v>
      </c>
      <c r="G1020" s="237">
        <v>293.02999999999997</v>
      </c>
      <c r="H1020" s="237">
        <v>0</v>
      </c>
      <c r="I1020" s="237">
        <v>0</v>
      </c>
      <c r="J1020" s="47">
        <f t="shared" si="271"/>
        <v>9629844.8900000006</v>
      </c>
      <c r="K1020" s="195"/>
      <c r="L1020" s="203">
        <v>9629977.1099999994</v>
      </c>
      <c r="M1020" s="203">
        <v>-132.22</v>
      </c>
      <c r="N1020" s="191"/>
      <c r="O1020" s="190"/>
    </row>
    <row r="1021" spans="2:15" ht="47.25" customHeight="1" outlineLevel="3" x14ac:dyDescent="0.3">
      <c r="B1021" s="124" t="s">
        <v>88</v>
      </c>
      <c r="C1021" s="182" t="s">
        <v>583</v>
      </c>
      <c r="D1021" s="22" t="s">
        <v>8</v>
      </c>
      <c r="E1021" s="46">
        <f>34157-22443</f>
        <v>11714</v>
      </c>
      <c r="F1021" s="46">
        <f t="shared" si="270"/>
        <v>410.25</v>
      </c>
      <c r="G1021" s="237">
        <v>410.25</v>
      </c>
      <c r="H1021" s="237">
        <v>0</v>
      </c>
      <c r="I1021" s="237">
        <v>0</v>
      </c>
      <c r="J1021" s="47">
        <f t="shared" si="271"/>
        <v>4805668.5</v>
      </c>
      <c r="K1021" s="195"/>
      <c r="L1021" s="203">
        <v>4805640.7699999996</v>
      </c>
      <c r="M1021" s="203">
        <v>27.73</v>
      </c>
      <c r="N1021" s="191"/>
      <c r="O1021" s="190"/>
    </row>
    <row r="1022" spans="2:15" ht="15.75" customHeight="1" outlineLevel="2" x14ac:dyDescent="0.3">
      <c r="B1022" s="39"/>
      <c r="C1022" s="30" t="s">
        <v>285</v>
      </c>
      <c r="D1022" s="40"/>
      <c r="E1022" s="50"/>
      <c r="F1022" s="83"/>
      <c r="G1022" s="83"/>
      <c r="H1022" s="83"/>
      <c r="I1022" s="83"/>
      <c r="J1022" s="85">
        <f>+SUBTOTAL(9,J1023:J1046)</f>
        <v>68863597.620000005</v>
      </c>
      <c r="K1022" s="40"/>
      <c r="L1022" s="203">
        <v>0</v>
      </c>
      <c r="M1022" s="203"/>
      <c r="N1022" s="191"/>
      <c r="O1022" s="190"/>
    </row>
    <row r="1023" spans="2:15" ht="31.5" customHeight="1" outlineLevel="2" x14ac:dyDescent="0.3">
      <c r="B1023" s="41" t="s">
        <v>120</v>
      </c>
      <c r="C1023" s="42" t="s">
        <v>286</v>
      </c>
      <c r="D1023" s="43" t="s">
        <v>11</v>
      </c>
      <c r="E1023" s="44">
        <v>43.2</v>
      </c>
      <c r="F1023" s="44"/>
      <c r="G1023" s="44"/>
      <c r="H1023" s="44"/>
      <c r="I1023" s="44"/>
      <c r="J1023" s="116">
        <f>+SUBTOTAL(9,J1024:J1028)</f>
        <v>177376.93</v>
      </c>
      <c r="K1023" s="45"/>
      <c r="L1023" s="203">
        <v>0</v>
      </c>
      <c r="M1023" s="203"/>
      <c r="N1023" s="191"/>
      <c r="O1023" s="190"/>
    </row>
    <row r="1024" spans="2:15" ht="31.5" customHeight="1" outlineLevel="3" x14ac:dyDescent="0.3">
      <c r="B1024" s="124" t="s">
        <v>219</v>
      </c>
      <c r="C1024" s="2" t="s">
        <v>287</v>
      </c>
      <c r="D1024" s="22" t="s">
        <v>11</v>
      </c>
      <c r="E1024" s="193">
        <f>E1023</f>
        <v>43.2</v>
      </c>
      <c r="F1024" s="199">
        <f t="shared" ref="F1024:F1028" si="272">G1024+H1024+I1024*90</f>
        <v>961.15</v>
      </c>
      <c r="G1024" s="237">
        <v>257.87</v>
      </c>
      <c r="H1024" s="237">
        <v>703.28</v>
      </c>
      <c r="I1024" s="237">
        <v>0</v>
      </c>
      <c r="J1024" s="225">
        <f t="shared" ref="J1024:J1028" si="273">E1024*F1024</f>
        <v>41521.68</v>
      </c>
      <c r="K1024" s="27"/>
      <c r="L1024" s="203">
        <v>41521.75</v>
      </c>
      <c r="M1024" s="203">
        <v>-7.0000000000000007E-2</v>
      </c>
      <c r="N1024" s="191"/>
      <c r="O1024" s="190"/>
    </row>
    <row r="1025" spans="2:15" ht="31.5" customHeight="1" outlineLevel="3" x14ac:dyDescent="0.3">
      <c r="B1025" s="124" t="s">
        <v>220</v>
      </c>
      <c r="C1025" s="2" t="s">
        <v>288</v>
      </c>
      <c r="D1025" s="22" t="s">
        <v>11</v>
      </c>
      <c r="E1025" s="193">
        <f>E1023</f>
        <v>43.2</v>
      </c>
      <c r="F1025" s="199">
        <f t="shared" si="272"/>
        <v>1251.25</v>
      </c>
      <c r="G1025" s="237">
        <v>266.66000000000003</v>
      </c>
      <c r="H1025" s="237">
        <v>984.59</v>
      </c>
      <c r="I1025" s="237">
        <v>0</v>
      </c>
      <c r="J1025" s="225">
        <f t="shared" si="273"/>
        <v>54054</v>
      </c>
      <c r="K1025" s="27"/>
      <c r="L1025" s="203">
        <v>54054.23</v>
      </c>
      <c r="M1025" s="203">
        <v>-0.23</v>
      </c>
      <c r="N1025" s="191"/>
      <c r="O1025" s="190"/>
    </row>
    <row r="1026" spans="2:15" ht="15.75" customHeight="1" outlineLevel="3" x14ac:dyDescent="0.3">
      <c r="B1026" s="124" t="s">
        <v>221</v>
      </c>
      <c r="C1026" s="2" t="s">
        <v>289</v>
      </c>
      <c r="D1026" s="22" t="s">
        <v>8</v>
      </c>
      <c r="E1026" s="193">
        <f>E1023*0.12</f>
        <v>5.18</v>
      </c>
      <c r="F1026" s="199">
        <f t="shared" si="272"/>
        <v>6798.39</v>
      </c>
      <c r="G1026" s="237">
        <v>1758.2</v>
      </c>
      <c r="H1026" s="237">
        <v>5040.1899999999996</v>
      </c>
      <c r="I1026" s="237">
        <v>0</v>
      </c>
      <c r="J1026" s="225">
        <f t="shared" si="273"/>
        <v>35215.660000000003</v>
      </c>
      <c r="K1026" s="21"/>
      <c r="L1026" s="203">
        <v>35242.85</v>
      </c>
      <c r="M1026" s="203">
        <v>-27.19</v>
      </c>
      <c r="N1026" s="191"/>
      <c r="O1026" s="190"/>
    </row>
    <row r="1027" spans="2:15" ht="15.75" customHeight="1" outlineLevel="3" x14ac:dyDescent="0.3">
      <c r="B1027" s="124" t="s">
        <v>223</v>
      </c>
      <c r="C1027" s="2" t="s">
        <v>290</v>
      </c>
      <c r="D1027" s="22" t="s">
        <v>8</v>
      </c>
      <c r="E1027" s="193">
        <f>E1023*0.5</f>
        <v>21.6</v>
      </c>
      <c r="F1027" s="199">
        <f t="shared" si="272"/>
        <v>1347.96</v>
      </c>
      <c r="G1027" s="237">
        <v>410.25</v>
      </c>
      <c r="H1027" s="237">
        <v>937.71</v>
      </c>
      <c r="I1027" s="237">
        <v>0</v>
      </c>
      <c r="J1027" s="225">
        <f t="shared" si="273"/>
        <v>29115.94</v>
      </c>
      <c r="K1027" s="21"/>
      <c r="L1027" s="203">
        <v>29115.86</v>
      </c>
      <c r="M1027" s="203">
        <v>0.08</v>
      </c>
      <c r="N1027" s="191"/>
      <c r="O1027" s="190"/>
    </row>
    <row r="1028" spans="2:15" ht="15.75" customHeight="1" outlineLevel="3" x14ac:dyDescent="0.3">
      <c r="B1028" s="124" t="s">
        <v>224</v>
      </c>
      <c r="C1028" s="2" t="s">
        <v>291</v>
      </c>
      <c r="D1028" s="22" t="s">
        <v>11</v>
      </c>
      <c r="E1028" s="193">
        <f>E1023</f>
        <v>43.2</v>
      </c>
      <c r="F1028" s="199">
        <f t="shared" si="272"/>
        <v>404.39</v>
      </c>
      <c r="G1028" s="237">
        <v>263.73</v>
      </c>
      <c r="H1028" s="237">
        <v>140.66</v>
      </c>
      <c r="I1028" s="237">
        <v>0</v>
      </c>
      <c r="J1028" s="225">
        <f t="shared" si="273"/>
        <v>17469.650000000001</v>
      </c>
      <c r="K1028" s="21"/>
      <c r="L1028" s="203">
        <v>17469.52</v>
      </c>
      <c r="M1028" s="203">
        <v>0.13</v>
      </c>
      <c r="N1028" s="191"/>
      <c r="O1028" s="190"/>
    </row>
    <row r="1029" spans="2:15" ht="31.5" customHeight="1" outlineLevel="2" x14ac:dyDescent="0.3">
      <c r="B1029" s="41" t="s">
        <v>121</v>
      </c>
      <c r="C1029" s="42" t="s">
        <v>292</v>
      </c>
      <c r="D1029" s="43" t="s">
        <v>11</v>
      </c>
      <c r="E1029" s="44">
        <v>4835</v>
      </c>
      <c r="F1029" s="44"/>
      <c r="G1029" s="44"/>
      <c r="H1029" s="44"/>
      <c r="I1029" s="44"/>
      <c r="J1029" s="116">
        <f>+SUBTOTAL(9,J1030:J1034)</f>
        <v>29600209.420000002</v>
      </c>
      <c r="K1029" s="45"/>
      <c r="L1029" s="203">
        <v>0</v>
      </c>
      <c r="M1029" s="203"/>
      <c r="N1029" s="191"/>
      <c r="O1029" s="190"/>
    </row>
    <row r="1030" spans="2:15" ht="78.75" customHeight="1" outlineLevel="3" x14ac:dyDescent="0.3">
      <c r="B1030" s="124" t="s">
        <v>227</v>
      </c>
      <c r="C1030" s="2" t="s">
        <v>293</v>
      </c>
      <c r="D1030" s="22" t="s">
        <v>11</v>
      </c>
      <c r="E1030" s="193">
        <f>E1029</f>
        <v>4835</v>
      </c>
      <c r="F1030" s="199">
        <f t="shared" ref="F1030:F1034" si="274">G1030+H1030+I1030*90</f>
        <v>3393.33</v>
      </c>
      <c r="G1030" s="237">
        <v>527.46</v>
      </c>
      <c r="H1030" s="237">
        <v>2865.87</v>
      </c>
      <c r="I1030" s="237">
        <v>0</v>
      </c>
      <c r="J1030" s="225">
        <f t="shared" ref="J1030:J1034" si="275">E1030*F1030</f>
        <v>16406750.550000001</v>
      </c>
      <c r="K1030" s="27"/>
      <c r="L1030" s="203">
        <v>16406769.84</v>
      </c>
      <c r="M1030" s="203">
        <v>-19.29</v>
      </c>
      <c r="N1030" s="191"/>
      <c r="O1030" s="190"/>
    </row>
    <row r="1031" spans="2:15" ht="15.75" customHeight="1" outlineLevel="3" x14ac:dyDescent="0.3">
      <c r="B1031" s="124" t="s">
        <v>229</v>
      </c>
      <c r="C1031" s="2" t="s">
        <v>294</v>
      </c>
      <c r="D1031" s="22" t="s">
        <v>11</v>
      </c>
      <c r="E1031" s="193">
        <f>E1029</f>
        <v>4835</v>
      </c>
      <c r="F1031" s="199">
        <f t="shared" si="274"/>
        <v>426.66</v>
      </c>
      <c r="G1031" s="237">
        <v>234.43</v>
      </c>
      <c r="H1031" s="237">
        <v>192.23</v>
      </c>
      <c r="I1031" s="237">
        <v>0</v>
      </c>
      <c r="J1031" s="225">
        <f t="shared" si="275"/>
        <v>2062901.1</v>
      </c>
      <c r="K1031" s="27"/>
      <c r="L1031" s="203">
        <v>2062889.2</v>
      </c>
      <c r="M1031" s="203">
        <v>11.9</v>
      </c>
      <c r="N1031" s="191"/>
      <c r="O1031" s="190"/>
    </row>
    <row r="1032" spans="2:15" ht="15.75" customHeight="1" outlineLevel="3" x14ac:dyDescent="0.3">
      <c r="B1032" s="124" t="s">
        <v>231</v>
      </c>
      <c r="C1032" s="2" t="s">
        <v>295</v>
      </c>
      <c r="D1032" s="22" t="s">
        <v>8</v>
      </c>
      <c r="E1032" s="193">
        <f>E1029*0.18</f>
        <v>870.3</v>
      </c>
      <c r="F1032" s="199">
        <f t="shared" si="274"/>
        <v>6798.39</v>
      </c>
      <c r="G1032" s="237">
        <v>1758.2</v>
      </c>
      <c r="H1032" s="237">
        <v>5040.1899999999996</v>
      </c>
      <c r="I1032" s="237">
        <v>0</v>
      </c>
      <c r="J1032" s="225">
        <f t="shared" si="275"/>
        <v>5916638.8200000003</v>
      </c>
      <c r="K1032" s="27"/>
      <c r="L1032" s="203">
        <v>5916638.2400000002</v>
      </c>
      <c r="M1032" s="203">
        <v>0.57999999999999996</v>
      </c>
      <c r="N1032" s="191"/>
      <c r="O1032" s="190"/>
    </row>
    <row r="1033" spans="2:15" ht="15.75" customHeight="1" outlineLevel="3" x14ac:dyDescent="0.3">
      <c r="B1033" s="124" t="s">
        <v>232</v>
      </c>
      <c r="C1033" s="2" t="s">
        <v>296</v>
      </c>
      <c r="D1033" s="22" t="s">
        <v>8</v>
      </c>
      <c r="E1033" s="193">
        <f>E1029*0.5</f>
        <v>2417.5</v>
      </c>
      <c r="F1033" s="199">
        <f t="shared" si="274"/>
        <v>1347.96</v>
      </c>
      <c r="G1033" s="237">
        <v>410.25</v>
      </c>
      <c r="H1033" s="237">
        <v>937.71</v>
      </c>
      <c r="I1033" s="237">
        <v>0</v>
      </c>
      <c r="J1033" s="225">
        <f t="shared" si="275"/>
        <v>3258693.3</v>
      </c>
      <c r="K1033" s="27"/>
      <c r="L1033" s="203">
        <v>3258684.86</v>
      </c>
      <c r="M1033" s="203">
        <v>8.44</v>
      </c>
      <c r="N1033" s="191"/>
      <c r="O1033" s="190"/>
    </row>
    <row r="1034" spans="2:15" ht="15.75" customHeight="1" outlineLevel="3" x14ac:dyDescent="0.3">
      <c r="B1034" s="124" t="s">
        <v>234</v>
      </c>
      <c r="C1034" s="2" t="s">
        <v>291</v>
      </c>
      <c r="D1034" s="22" t="s">
        <v>11</v>
      </c>
      <c r="E1034" s="193">
        <f>E1029</f>
        <v>4835</v>
      </c>
      <c r="F1034" s="199">
        <f t="shared" si="274"/>
        <v>404.39</v>
      </c>
      <c r="G1034" s="237">
        <v>263.73</v>
      </c>
      <c r="H1034" s="237">
        <v>140.66</v>
      </c>
      <c r="I1034" s="237">
        <v>0</v>
      </c>
      <c r="J1034" s="225">
        <f t="shared" si="275"/>
        <v>1955225.65</v>
      </c>
      <c r="K1034" s="21"/>
      <c r="L1034" s="203">
        <v>1955210.91</v>
      </c>
      <c r="M1034" s="203">
        <v>14.74</v>
      </c>
      <c r="N1034" s="191"/>
      <c r="O1034" s="190"/>
    </row>
    <row r="1035" spans="2:15" ht="31.5" customHeight="1" outlineLevel="2" x14ac:dyDescent="0.3">
      <c r="B1035" s="41" t="s">
        <v>122</v>
      </c>
      <c r="C1035" s="42" t="s">
        <v>297</v>
      </c>
      <c r="D1035" s="43" t="s">
        <v>11</v>
      </c>
      <c r="E1035" s="44">
        <v>6273</v>
      </c>
      <c r="F1035" s="44"/>
      <c r="G1035" s="44"/>
      <c r="H1035" s="44"/>
      <c r="I1035" s="44"/>
      <c r="J1035" s="116">
        <f>+SUBTOTAL(9,J1036:J1040)</f>
        <v>34153817.719999999</v>
      </c>
      <c r="K1035" s="45"/>
      <c r="L1035" s="203">
        <v>0</v>
      </c>
      <c r="M1035" s="203"/>
      <c r="N1035" s="191"/>
      <c r="O1035" s="190"/>
    </row>
    <row r="1036" spans="2:15" ht="94.5" customHeight="1" outlineLevel="3" x14ac:dyDescent="0.3">
      <c r="B1036" s="124" t="s">
        <v>743</v>
      </c>
      <c r="C1036" s="2" t="s">
        <v>298</v>
      </c>
      <c r="D1036" s="22" t="s">
        <v>11</v>
      </c>
      <c r="E1036" s="193">
        <f>E1035</f>
        <v>6273</v>
      </c>
      <c r="F1036" s="199">
        <f t="shared" ref="F1036:F1040" si="276">G1036+H1036+I1036*90</f>
        <v>3393.33</v>
      </c>
      <c r="G1036" s="237">
        <v>527.46</v>
      </c>
      <c r="H1036" s="237">
        <v>2865.87</v>
      </c>
      <c r="I1036" s="237">
        <v>0</v>
      </c>
      <c r="J1036" s="225">
        <f t="shared" ref="J1036:J1040" si="277">E1036*F1036</f>
        <v>21286359.09</v>
      </c>
      <c r="K1036" s="21"/>
      <c r="L1036" s="203">
        <v>21286384.109999999</v>
      </c>
      <c r="M1036" s="203">
        <v>-25.02</v>
      </c>
      <c r="N1036" s="191"/>
      <c r="O1036" s="190"/>
    </row>
    <row r="1037" spans="2:15" ht="15.75" customHeight="1" outlineLevel="3" x14ac:dyDescent="0.3">
      <c r="B1037" s="124" t="s">
        <v>744</v>
      </c>
      <c r="C1037" s="2" t="s">
        <v>299</v>
      </c>
      <c r="D1037" s="22" t="s">
        <v>11</v>
      </c>
      <c r="E1037" s="193">
        <f>E1035</f>
        <v>6273</v>
      </c>
      <c r="F1037" s="199">
        <f t="shared" si="276"/>
        <v>426.66</v>
      </c>
      <c r="G1037" s="237">
        <v>234.43</v>
      </c>
      <c r="H1037" s="237">
        <v>192.23</v>
      </c>
      <c r="I1037" s="237">
        <v>0</v>
      </c>
      <c r="J1037" s="225">
        <f t="shared" si="277"/>
        <v>2676438.1800000002</v>
      </c>
      <c r="K1037" s="27"/>
      <c r="L1037" s="203">
        <v>2676422.73</v>
      </c>
      <c r="M1037" s="203">
        <v>15.45</v>
      </c>
      <c r="N1037" s="191"/>
      <c r="O1037" s="190"/>
    </row>
    <row r="1038" spans="2:15" ht="15.75" customHeight="1" outlineLevel="3" x14ac:dyDescent="0.3">
      <c r="B1038" s="124" t="s">
        <v>745</v>
      </c>
      <c r="C1038" s="2" t="s">
        <v>289</v>
      </c>
      <c r="D1038" s="22" t="s">
        <v>8</v>
      </c>
      <c r="E1038" s="193">
        <f>E1035*0.12</f>
        <v>752.76</v>
      </c>
      <c r="F1038" s="199">
        <f t="shared" si="276"/>
        <v>6798.39</v>
      </c>
      <c r="G1038" s="237">
        <v>1758.2</v>
      </c>
      <c r="H1038" s="237">
        <v>5040.1899999999996</v>
      </c>
      <c r="I1038" s="237">
        <v>0</v>
      </c>
      <c r="J1038" s="225">
        <f t="shared" si="277"/>
        <v>5117556.0599999996</v>
      </c>
      <c r="K1038" s="21"/>
      <c r="L1038" s="203">
        <v>5117555.5599999996</v>
      </c>
      <c r="M1038" s="203">
        <v>0.5</v>
      </c>
      <c r="N1038" s="191"/>
      <c r="O1038" s="190"/>
    </row>
    <row r="1039" spans="2:15" ht="15.75" customHeight="1" outlineLevel="3" x14ac:dyDescent="0.3">
      <c r="B1039" s="124" t="s">
        <v>746</v>
      </c>
      <c r="C1039" s="2" t="s">
        <v>300</v>
      </c>
      <c r="D1039" s="22" t="s">
        <v>8</v>
      </c>
      <c r="E1039" s="193">
        <f>E1035*0.3</f>
        <v>1881.9</v>
      </c>
      <c r="F1039" s="199">
        <f t="shared" si="276"/>
        <v>1347.96</v>
      </c>
      <c r="G1039" s="237">
        <v>410.25</v>
      </c>
      <c r="H1039" s="237">
        <v>937.71</v>
      </c>
      <c r="I1039" s="237">
        <v>0</v>
      </c>
      <c r="J1039" s="225">
        <f t="shared" si="277"/>
        <v>2536725.92</v>
      </c>
      <c r="K1039" s="21"/>
      <c r="L1039" s="203">
        <v>2536719.35</v>
      </c>
      <c r="M1039" s="203">
        <v>6.57</v>
      </c>
      <c r="N1039" s="191"/>
      <c r="O1039" s="190"/>
    </row>
    <row r="1040" spans="2:15" ht="15.75" customHeight="1" outlineLevel="3" x14ac:dyDescent="0.3">
      <c r="B1040" s="124" t="s">
        <v>747</v>
      </c>
      <c r="C1040" s="2" t="s">
        <v>291</v>
      </c>
      <c r="D1040" s="22" t="s">
        <v>11</v>
      </c>
      <c r="E1040" s="193">
        <f>E1035</f>
        <v>6273</v>
      </c>
      <c r="F1040" s="199">
        <f t="shared" si="276"/>
        <v>404.39</v>
      </c>
      <c r="G1040" s="237">
        <v>263.73</v>
      </c>
      <c r="H1040" s="237">
        <v>140.66</v>
      </c>
      <c r="I1040" s="237">
        <v>0</v>
      </c>
      <c r="J1040" s="225">
        <f t="shared" si="277"/>
        <v>2536738.4700000002</v>
      </c>
      <c r="K1040" s="21"/>
      <c r="L1040" s="203">
        <v>2536719.35</v>
      </c>
      <c r="M1040" s="203">
        <v>19.12</v>
      </c>
      <c r="N1040" s="191"/>
      <c r="O1040" s="190"/>
    </row>
    <row r="1041" spans="2:15" ht="29.25" customHeight="1" outlineLevel="2" x14ac:dyDescent="0.3">
      <c r="B1041" s="41" t="s">
        <v>123</v>
      </c>
      <c r="C1041" s="42" t="s">
        <v>301</v>
      </c>
      <c r="D1041" s="43" t="s">
        <v>11</v>
      </c>
      <c r="E1041" s="44">
        <v>857</v>
      </c>
      <c r="F1041" s="44"/>
      <c r="G1041" s="44"/>
      <c r="H1041" s="44"/>
      <c r="I1041" s="44"/>
      <c r="J1041" s="116">
        <f>+SUBTOTAL(9,J1042:J1046)</f>
        <v>4932193.55</v>
      </c>
      <c r="K1041" s="45"/>
      <c r="L1041" s="203">
        <v>0</v>
      </c>
      <c r="M1041" s="203"/>
      <c r="N1041" s="191"/>
      <c r="O1041" s="190"/>
    </row>
    <row r="1042" spans="2:15" ht="31.5" customHeight="1" outlineLevel="3" x14ac:dyDescent="0.3">
      <c r="B1042" s="124" t="s">
        <v>792</v>
      </c>
      <c r="C1042" s="2" t="s">
        <v>302</v>
      </c>
      <c r="D1042" s="22" t="s">
        <v>11</v>
      </c>
      <c r="E1042" s="193">
        <f>E1041</f>
        <v>857</v>
      </c>
      <c r="F1042" s="199">
        <f t="shared" ref="F1042:F1046" si="278">G1042+H1042+I1042*90</f>
        <v>3223.37</v>
      </c>
      <c r="G1042" s="237">
        <v>293.02999999999997</v>
      </c>
      <c r="H1042" s="237">
        <v>2930.34</v>
      </c>
      <c r="I1042" s="237">
        <v>0</v>
      </c>
      <c r="J1042" s="225">
        <f t="shared" ref="J1042:J1046" si="279">E1042*F1042</f>
        <v>2762428.09</v>
      </c>
      <c r="K1042" s="21"/>
      <c r="L1042" s="203">
        <v>2762431.74</v>
      </c>
      <c r="M1042" s="203">
        <v>-3.65</v>
      </c>
      <c r="N1042" s="191"/>
      <c r="O1042" s="190"/>
    </row>
    <row r="1043" spans="2:15" ht="15.75" customHeight="1" outlineLevel="3" x14ac:dyDescent="0.3">
      <c r="B1043" s="124" t="s">
        <v>793</v>
      </c>
      <c r="C1043" s="2" t="s">
        <v>303</v>
      </c>
      <c r="D1043" s="22" t="s">
        <v>11</v>
      </c>
      <c r="E1043" s="193">
        <f>E1041</f>
        <v>857</v>
      </c>
      <c r="F1043" s="199">
        <f t="shared" si="278"/>
        <v>967.01</v>
      </c>
      <c r="G1043" s="237">
        <v>263.73</v>
      </c>
      <c r="H1043" s="237">
        <v>703.28</v>
      </c>
      <c r="I1043" s="237">
        <v>0</v>
      </c>
      <c r="J1043" s="225">
        <f t="shared" si="279"/>
        <v>828727.57</v>
      </c>
      <c r="K1043" s="21"/>
      <c r="L1043" s="203">
        <v>828729.52</v>
      </c>
      <c r="M1043" s="203">
        <v>-1.95</v>
      </c>
      <c r="N1043" s="191"/>
      <c r="O1043" s="190"/>
    </row>
    <row r="1044" spans="2:15" ht="31.5" customHeight="1" outlineLevel="3" x14ac:dyDescent="0.3">
      <c r="B1044" s="124" t="s">
        <v>815</v>
      </c>
      <c r="C1044" s="2" t="s">
        <v>304</v>
      </c>
      <c r="D1044" s="22" t="s">
        <v>8</v>
      </c>
      <c r="E1044" s="193">
        <f>E1041*0.15</f>
        <v>128.55000000000001</v>
      </c>
      <c r="F1044" s="199">
        <f t="shared" si="278"/>
        <v>5040.18</v>
      </c>
      <c r="G1044" s="237">
        <v>2930.34</v>
      </c>
      <c r="H1044" s="237">
        <v>2109.84</v>
      </c>
      <c r="I1044" s="237">
        <v>0</v>
      </c>
      <c r="J1044" s="225">
        <f t="shared" si="279"/>
        <v>647915.14</v>
      </c>
      <c r="K1044" s="48"/>
      <c r="L1044" s="203">
        <v>647915.81000000006</v>
      </c>
      <c r="M1044" s="203">
        <v>-0.67</v>
      </c>
      <c r="N1044" s="191"/>
      <c r="O1044" s="190"/>
    </row>
    <row r="1045" spans="2:15" ht="15.75" customHeight="1" outlineLevel="3" x14ac:dyDescent="0.3">
      <c r="B1045" s="124" t="s">
        <v>816</v>
      </c>
      <c r="C1045" s="2" t="s">
        <v>300</v>
      </c>
      <c r="D1045" s="213" t="s">
        <v>8</v>
      </c>
      <c r="E1045" s="193">
        <f>E1041*0.3</f>
        <v>257.10000000000002</v>
      </c>
      <c r="F1045" s="199">
        <f t="shared" si="278"/>
        <v>1347.96</v>
      </c>
      <c r="G1045" s="237">
        <v>410.25</v>
      </c>
      <c r="H1045" s="237">
        <v>937.71</v>
      </c>
      <c r="I1045" s="237">
        <v>0</v>
      </c>
      <c r="J1045" s="225">
        <f t="shared" si="279"/>
        <v>346560.52</v>
      </c>
      <c r="K1045" s="21"/>
      <c r="L1045" s="203">
        <v>346559.62</v>
      </c>
      <c r="M1045" s="203">
        <v>0.9</v>
      </c>
      <c r="N1045" s="191"/>
      <c r="O1045" s="190"/>
    </row>
    <row r="1046" spans="2:15" ht="15.75" customHeight="1" outlineLevel="3" x14ac:dyDescent="0.3">
      <c r="B1046" s="124" t="s">
        <v>817</v>
      </c>
      <c r="C1046" s="2" t="s">
        <v>291</v>
      </c>
      <c r="D1046" s="22" t="s">
        <v>11</v>
      </c>
      <c r="E1046" s="193">
        <f>E1041</f>
        <v>857</v>
      </c>
      <c r="F1046" s="199">
        <f t="shared" si="278"/>
        <v>404.39</v>
      </c>
      <c r="G1046" s="237">
        <v>263.73</v>
      </c>
      <c r="H1046" s="237">
        <v>140.66</v>
      </c>
      <c r="I1046" s="237">
        <v>0</v>
      </c>
      <c r="J1046" s="225">
        <f t="shared" si="279"/>
        <v>346562.23</v>
      </c>
      <c r="K1046" s="21"/>
      <c r="L1046" s="203">
        <v>346559.62</v>
      </c>
      <c r="M1046" s="203">
        <v>2.61</v>
      </c>
      <c r="N1046" s="191"/>
      <c r="O1046" s="190"/>
    </row>
    <row r="1047" spans="2:15" ht="24.75" customHeight="1" outlineLevel="2" x14ac:dyDescent="0.3">
      <c r="B1047" s="39"/>
      <c r="C1047" s="30" t="s">
        <v>305</v>
      </c>
      <c r="D1047" s="40"/>
      <c r="E1047" s="50"/>
      <c r="F1047" s="83"/>
      <c r="G1047" s="83"/>
      <c r="H1047" s="83"/>
      <c r="I1047" s="83"/>
      <c r="J1047" s="85">
        <f>+SUBTOTAL(9,J1048:J1067)</f>
        <v>10579044.609999999</v>
      </c>
      <c r="K1047" s="40"/>
      <c r="L1047" s="203">
        <v>0</v>
      </c>
      <c r="M1047" s="203"/>
      <c r="N1047" s="191"/>
      <c r="O1047" s="190"/>
    </row>
    <row r="1048" spans="2:15" ht="31.5" customHeight="1" outlineLevel="2" x14ac:dyDescent="0.3">
      <c r="B1048" s="41" t="s">
        <v>653</v>
      </c>
      <c r="C1048" s="42" t="s">
        <v>306</v>
      </c>
      <c r="D1048" s="43" t="s">
        <v>11</v>
      </c>
      <c r="E1048" s="44">
        <v>655</v>
      </c>
      <c r="F1048" s="44"/>
      <c r="G1048" s="44"/>
      <c r="H1048" s="44"/>
      <c r="I1048" s="44"/>
      <c r="J1048" s="116">
        <f>+SUBTOTAL(9,J1049:J1052)</f>
        <v>2566198.56</v>
      </c>
      <c r="K1048" s="45"/>
      <c r="L1048" s="203">
        <v>0</v>
      </c>
      <c r="M1048" s="203"/>
      <c r="N1048" s="191"/>
      <c r="O1048" s="190"/>
    </row>
    <row r="1049" spans="2:15" ht="31.5" customHeight="1" outlineLevel="3" x14ac:dyDescent="0.3">
      <c r="B1049" s="124" t="s">
        <v>1890</v>
      </c>
      <c r="C1049" s="2" t="s">
        <v>287</v>
      </c>
      <c r="D1049" s="22" t="s">
        <v>11</v>
      </c>
      <c r="E1049" s="193">
        <f>E1048</f>
        <v>655</v>
      </c>
      <c r="F1049" s="199">
        <f t="shared" ref="F1049:F1052" si="280">G1049+H1049+I1049*90</f>
        <v>961.15</v>
      </c>
      <c r="G1049" s="237">
        <v>257.87</v>
      </c>
      <c r="H1049" s="237">
        <v>703.28</v>
      </c>
      <c r="I1049" s="237">
        <v>0</v>
      </c>
      <c r="J1049" s="225">
        <f t="shared" ref="J1049:J1052" si="281">E1049*F1049</f>
        <v>629553.25</v>
      </c>
      <c r="K1049" s="21"/>
      <c r="L1049" s="203">
        <v>629554.30000000005</v>
      </c>
      <c r="M1049" s="203">
        <v>-1.05</v>
      </c>
      <c r="N1049" s="191"/>
      <c r="O1049" s="190"/>
    </row>
    <row r="1050" spans="2:15" ht="31.5" customHeight="1" outlineLevel="3" x14ac:dyDescent="0.3">
      <c r="B1050" s="124" t="s">
        <v>1891</v>
      </c>
      <c r="C1050" s="2" t="s">
        <v>288</v>
      </c>
      <c r="D1050" s="22" t="s">
        <v>11</v>
      </c>
      <c r="E1050" s="193">
        <f>E1048</f>
        <v>655</v>
      </c>
      <c r="F1050" s="199">
        <f t="shared" si="280"/>
        <v>1251.25</v>
      </c>
      <c r="G1050" s="237">
        <v>266.66000000000003</v>
      </c>
      <c r="H1050" s="237">
        <v>984.59</v>
      </c>
      <c r="I1050" s="237">
        <v>0</v>
      </c>
      <c r="J1050" s="225">
        <f t="shared" si="281"/>
        <v>819568.75</v>
      </c>
      <c r="K1050" s="21"/>
      <c r="L1050" s="203">
        <v>819572.21</v>
      </c>
      <c r="M1050" s="203">
        <v>-3.46</v>
      </c>
      <c r="N1050" s="191"/>
      <c r="O1050" s="190"/>
    </row>
    <row r="1051" spans="2:15" ht="15.75" customHeight="1" outlineLevel="3" x14ac:dyDescent="0.3">
      <c r="B1051" s="124" t="s">
        <v>1892</v>
      </c>
      <c r="C1051" s="2" t="s">
        <v>289</v>
      </c>
      <c r="D1051" s="22" t="s">
        <v>8</v>
      </c>
      <c r="E1051" s="193">
        <f>E1048*0.12</f>
        <v>78.599999999999994</v>
      </c>
      <c r="F1051" s="199">
        <f t="shared" si="280"/>
        <v>6798.39</v>
      </c>
      <c r="G1051" s="237">
        <v>1758.2</v>
      </c>
      <c r="H1051" s="237">
        <v>5040.1899999999996</v>
      </c>
      <c r="I1051" s="237">
        <v>0</v>
      </c>
      <c r="J1051" s="225">
        <f t="shared" si="281"/>
        <v>534353.44999999995</v>
      </c>
      <c r="K1051" s="21"/>
      <c r="L1051" s="203">
        <v>534353.4</v>
      </c>
      <c r="M1051" s="203">
        <v>0.05</v>
      </c>
      <c r="N1051" s="191"/>
      <c r="O1051" s="190"/>
    </row>
    <row r="1052" spans="2:15" ht="31.5" customHeight="1" outlineLevel="3" x14ac:dyDescent="0.3">
      <c r="B1052" s="124" t="s">
        <v>1893</v>
      </c>
      <c r="C1052" s="2" t="s">
        <v>307</v>
      </c>
      <c r="D1052" s="22" t="s">
        <v>8</v>
      </c>
      <c r="E1052" s="193">
        <f>E1048*0.66</f>
        <v>432.3</v>
      </c>
      <c r="F1052" s="199">
        <f t="shared" si="280"/>
        <v>1347.96</v>
      </c>
      <c r="G1052" s="237">
        <v>410.25</v>
      </c>
      <c r="H1052" s="237">
        <v>937.71</v>
      </c>
      <c r="I1052" s="237">
        <v>0</v>
      </c>
      <c r="J1052" s="225">
        <f t="shared" si="281"/>
        <v>582723.11</v>
      </c>
      <c r="K1052" s="21"/>
      <c r="L1052" s="203">
        <v>582721.6</v>
      </c>
      <c r="M1052" s="203">
        <v>1.51</v>
      </c>
      <c r="N1052" s="191"/>
      <c r="O1052" s="190"/>
    </row>
    <row r="1053" spans="2:15" ht="31.5" customHeight="1" outlineLevel="2" x14ac:dyDescent="0.3">
      <c r="B1053" s="41" t="s">
        <v>654</v>
      </c>
      <c r="C1053" s="42" t="s">
        <v>308</v>
      </c>
      <c r="D1053" s="43" t="s">
        <v>11</v>
      </c>
      <c r="E1053" s="44">
        <v>315</v>
      </c>
      <c r="F1053" s="44"/>
      <c r="G1053" s="44"/>
      <c r="H1053" s="44"/>
      <c r="I1053" s="44"/>
      <c r="J1053" s="116">
        <f>+SUBTOTAL(9,J1054:J1058)</f>
        <v>2026298.04</v>
      </c>
      <c r="K1053" s="45"/>
      <c r="L1053" s="203">
        <v>0</v>
      </c>
      <c r="M1053" s="203"/>
      <c r="N1053" s="191"/>
      <c r="O1053" s="190"/>
    </row>
    <row r="1054" spans="2:15" ht="63" customHeight="1" outlineLevel="3" x14ac:dyDescent="0.3">
      <c r="B1054" s="124" t="s">
        <v>1894</v>
      </c>
      <c r="C1054" s="2" t="s">
        <v>309</v>
      </c>
      <c r="D1054" s="22" t="s">
        <v>11</v>
      </c>
      <c r="E1054" s="193">
        <f>E1053</f>
        <v>315</v>
      </c>
      <c r="F1054" s="199">
        <f t="shared" ref="F1054:F1058" si="282">G1054+H1054+I1054*90</f>
        <v>3164.77</v>
      </c>
      <c r="G1054" s="237">
        <v>527.46</v>
      </c>
      <c r="H1054" s="237">
        <v>2637.31</v>
      </c>
      <c r="I1054" s="237">
        <v>0</v>
      </c>
      <c r="J1054" s="225">
        <f t="shared" ref="J1054:J1058" si="283">E1054*F1054</f>
        <v>996902.55</v>
      </c>
      <c r="K1054" s="21"/>
      <c r="L1054" s="203">
        <v>996901.75</v>
      </c>
      <c r="M1054" s="203">
        <v>0.8</v>
      </c>
      <c r="N1054" s="191"/>
      <c r="O1054" s="190"/>
    </row>
    <row r="1055" spans="2:15" ht="15.75" customHeight="1" outlineLevel="3" x14ac:dyDescent="0.3">
      <c r="B1055" s="124" t="s">
        <v>1895</v>
      </c>
      <c r="C1055" s="2" t="s">
        <v>294</v>
      </c>
      <c r="D1055" s="22" t="s">
        <v>11</v>
      </c>
      <c r="E1055" s="193">
        <f>E1053</f>
        <v>315</v>
      </c>
      <c r="F1055" s="199">
        <f t="shared" si="282"/>
        <v>426.66</v>
      </c>
      <c r="G1055" s="237">
        <v>234.43</v>
      </c>
      <c r="H1055" s="237">
        <v>192.23</v>
      </c>
      <c r="I1055" s="237">
        <v>0</v>
      </c>
      <c r="J1055" s="225">
        <f t="shared" si="283"/>
        <v>134397.9</v>
      </c>
      <c r="K1055" s="21"/>
      <c r="L1055" s="203">
        <v>134397.12</v>
      </c>
      <c r="M1055" s="203">
        <v>0.78</v>
      </c>
      <c r="N1055" s="191"/>
      <c r="O1055" s="190"/>
    </row>
    <row r="1056" spans="2:15" ht="15.75" customHeight="1" outlineLevel="3" x14ac:dyDescent="0.3">
      <c r="B1056" s="124" t="s">
        <v>1896</v>
      </c>
      <c r="C1056" s="2" t="s">
        <v>295</v>
      </c>
      <c r="D1056" s="22" t="s">
        <v>8</v>
      </c>
      <c r="E1056" s="193">
        <f>E1053*0.18</f>
        <v>56.7</v>
      </c>
      <c r="F1056" s="199">
        <f t="shared" si="282"/>
        <v>6798.39</v>
      </c>
      <c r="G1056" s="237">
        <v>1758.2</v>
      </c>
      <c r="H1056" s="237">
        <v>5040.1899999999996</v>
      </c>
      <c r="I1056" s="237">
        <v>0</v>
      </c>
      <c r="J1056" s="225">
        <f t="shared" si="283"/>
        <v>385468.71</v>
      </c>
      <c r="K1056" s="21"/>
      <c r="L1056" s="203">
        <v>385468.68</v>
      </c>
      <c r="M1056" s="203">
        <v>0.03</v>
      </c>
      <c r="N1056" s="191"/>
      <c r="O1056" s="190"/>
    </row>
    <row r="1057" spans="2:15" ht="15.75" customHeight="1" outlineLevel="3" x14ac:dyDescent="0.3">
      <c r="B1057" s="124" t="s">
        <v>1897</v>
      </c>
      <c r="C1057" s="2" t="s">
        <v>296</v>
      </c>
      <c r="D1057" s="22" t="s">
        <v>8</v>
      </c>
      <c r="E1057" s="193">
        <f>E1053*0.5</f>
        <v>157.5</v>
      </c>
      <c r="F1057" s="199">
        <f t="shared" si="282"/>
        <v>1347.96</v>
      </c>
      <c r="G1057" s="237">
        <v>410.25</v>
      </c>
      <c r="H1057" s="237">
        <v>937.71</v>
      </c>
      <c r="I1057" s="237">
        <v>0</v>
      </c>
      <c r="J1057" s="225">
        <f t="shared" si="283"/>
        <v>212303.7</v>
      </c>
      <c r="K1057" s="21"/>
      <c r="L1057" s="203">
        <v>212303.15</v>
      </c>
      <c r="M1057" s="203">
        <v>0.55000000000000004</v>
      </c>
      <c r="N1057" s="191"/>
      <c r="O1057" s="190"/>
    </row>
    <row r="1058" spans="2:15" ht="15.75" customHeight="1" outlineLevel="3" x14ac:dyDescent="0.3">
      <c r="B1058" s="124" t="s">
        <v>1898</v>
      </c>
      <c r="C1058" s="2" t="s">
        <v>310</v>
      </c>
      <c r="D1058" s="22" t="s">
        <v>8</v>
      </c>
      <c r="E1058" s="193">
        <f>E1053*0.7</f>
        <v>220.5</v>
      </c>
      <c r="F1058" s="199">
        <f t="shared" si="282"/>
        <v>1347.96</v>
      </c>
      <c r="G1058" s="237">
        <v>410.25</v>
      </c>
      <c r="H1058" s="237">
        <v>937.71</v>
      </c>
      <c r="I1058" s="237">
        <v>0</v>
      </c>
      <c r="J1058" s="225">
        <f t="shared" si="283"/>
        <v>297225.18</v>
      </c>
      <c r="K1058" s="21"/>
      <c r="L1058" s="203">
        <v>297224.40999999997</v>
      </c>
      <c r="M1058" s="203">
        <v>0.77</v>
      </c>
      <c r="N1058" s="191"/>
      <c r="O1058" s="190"/>
    </row>
    <row r="1059" spans="2:15" ht="31.5" customHeight="1" outlineLevel="2" x14ac:dyDescent="0.3">
      <c r="B1059" s="41" t="s">
        <v>655</v>
      </c>
      <c r="C1059" s="42" t="s">
        <v>311</v>
      </c>
      <c r="D1059" s="43" t="s">
        <v>11</v>
      </c>
      <c r="E1059" s="44">
        <v>593.44000000000005</v>
      </c>
      <c r="F1059" s="44"/>
      <c r="G1059" s="44"/>
      <c r="H1059" s="44"/>
      <c r="I1059" s="44"/>
      <c r="J1059" s="116">
        <f>+SUBTOTAL(9,J1060:J1064)</f>
        <v>4061541.53</v>
      </c>
      <c r="K1059" s="45"/>
      <c r="L1059" s="203">
        <v>0</v>
      </c>
      <c r="M1059" s="203"/>
      <c r="N1059" s="191"/>
      <c r="O1059" s="190"/>
    </row>
    <row r="1060" spans="2:15" ht="47.25" customHeight="1" outlineLevel="3" x14ac:dyDescent="0.3">
      <c r="B1060" s="124" t="s">
        <v>1899</v>
      </c>
      <c r="C1060" s="2" t="s">
        <v>312</v>
      </c>
      <c r="D1060" s="22" t="s">
        <v>11</v>
      </c>
      <c r="E1060" s="193">
        <f>E1059</f>
        <v>593.44000000000005</v>
      </c>
      <c r="F1060" s="199">
        <f t="shared" ref="F1060:F1064" si="284">G1060+H1060+I1060*90</f>
        <v>3903.21</v>
      </c>
      <c r="G1060" s="237">
        <v>527.46</v>
      </c>
      <c r="H1060" s="237">
        <v>3375.75</v>
      </c>
      <c r="I1060" s="237">
        <v>0</v>
      </c>
      <c r="J1060" s="225">
        <f t="shared" ref="J1060:J1064" si="285">E1060*F1060</f>
        <v>2316320.94</v>
      </c>
      <c r="K1060" s="21"/>
      <c r="L1060" s="203">
        <v>2316322.84</v>
      </c>
      <c r="M1060" s="203">
        <v>-1.9</v>
      </c>
      <c r="N1060" s="191"/>
      <c r="O1060" s="190"/>
    </row>
    <row r="1061" spans="2:15" ht="15.75" customHeight="1" outlineLevel="3" x14ac:dyDescent="0.3">
      <c r="B1061" s="124" t="s">
        <v>1900</v>
      </c>
      <c r="C1061" s="2" t="s">
        <v>299</v>
      </c>
      <c r="D1061" s="22" t="s">
        <v>11</v>
      </c>
      <c r="E1061" s="193">
        <f>E1059</f>
        <v>593.44000000000005</v>
      </c>
      <c r="F1061" s="199">
        <f t="shared" si="284"/>
        <v>426.66</v>
      </c>
      <c r="G1061" s="237">
        <v>234.43</v>
      </c>
      <c r="H1061" s="237">
        <v>192.23</v>
      </c>
      <c r="I1061" s="237">
        <v>0</v>
      </c>
      <c r="J1061" s="225">
        <f t="shared" si="285"/>
        <v>253197.11</v>
      </c>
      <c r="K1061" s="21"/>
      <c r="L1061" s="203">
        <v>253195.65</v>
      </c>
      <c r="M1061" s="203">
        <v>1.46</v>
      </c>
      <c r="N1061" s="191"/>
      <c r="O1061" s="190"/>
    </row>
    <row r="1062" spans="2:15" ht="15.75" customHeight="1" outlineLevel="3" x14ac:dyDescent="0.3">
      <c r="B1062" s="124" t="s">
        <v>1901</v>
      </c>
      <c r="C1062" s="2" t="s">
        <v>289</v>
      </c>
      <c r="D1062" s="22" t="s">
        <v>8</v>
      </c>
      <c r="E1062" s="193">
        <f>E1059*0.12</f>
        <v>71.209999999999994</v>
      </c>
      <c r="F1062" s="199">
        <f t="shared" si="284"/>
        <v>6798.39</v>
      </c>
      <c r="G1062" s="237">
        <v>1758.2</v>
      </c>
      <c r="H1062" s="237">
        <v>5040.1899999999996</v>
      </c>
      <c r="I1062" s="237">
        <v>0</v>
      </c>
      <c r="J1062" s="225">
        <f t="shared" si="285"/>
        <v>484113.35</v>
      </c>
      <c r="K1062" s="49"/>
      <c r="L1062" s="203">
        <v>484132.34</v>
      </c>
      <c r="M1062" s="203">
        <v>-18.989999999999998</v>
      </c>
      <c r="N1062" s="191"/>
      <c r="O1062" s="190"/>
    </row>
    <row r="1063" spans="2:15" ht="15.75" customHeight="1" outlineLevel="3" x14ac:dyDescent="0.3">
      <c r="B1063" s="124" t="s">
        <v>1902</v>
      </c>
      <c r="C1063" s="2" t="s">
        <v>300</v>
      </c>
      <c r="D1063" s="22" t="s">
        <v>8</v>
      </c>
      <c r="E1063" s="193">
        <f>E1059*0.3</f>
        <v>178.03</v>
      </c>
      <c r="F1063" s="199">
        <f t="shared" si="284"/>
        <v>1347.96</v>
      </c>
      <c r="G1063" s="237">
        <v>410.25</v>
      </c>
      <c r="H1063" s="237">
        <v>937.71</v>
      </c>
      <c r="I1063" s="237">
        <v>0</v>
      </c>
      <c r="J1063" s="225">
        <f t="shared" si="285"/>
        <v>239977.32</v>
      </c>
      <c r="K1063" s="49"/>
      <c r="L1063" s="203">
        <v>239979.39</v>
      </c>
      <c r="M1063" s="203">
        <v>-2.0699999999999998</v>
      </c>
      <c r="N1063" s="191"/>
      <c r="O1063" s="190"/>
    </row>
    <row r="1064" spans="2:15" ht="15.75" customHeight="1" outlineLevel="3" x14ac:dyDescent="0.3">
      <c r="B1064" s="124" t="s">
        <v>1903</v>
      </c>
      <c r="C1064" s="2" t="s">
        <v>313</v>
      </c>
      <c r="D1064" s="22" t="s">
        <v>8</v>
      </c>
      <c r="E1064" s="193">
        <f>E1059*0.96</f>
        <v>569.70000000000005</v>
      </c>
      <c r="F1064" s="199">
        <f t="shared" si="284"/>
        <v>1347.96</v>
      </c>
      <c r="G1064" s="237">
        <v>410.25</v>
      </c>
      <c r="H1064" s="237">
        <v>937.71</v>
      </c>
      <c r="I1064" s="237">
        <v>0</v>
      </c>
      <c r="J1064" s="225">
        <f t="shared" si="285"/>
        <v>767932.81</v>
      </c>
      <c r="K1064" s="21"/>
      <c r="L1064" s="203">
        <v>767934.06</v>
      </c>
      <c r="M1064" s="203">
        <v>-1.25</v>
      </c>
      <c r="N1064" s="191"/>
      <c r="O1064" s="190"/>
    </row>
    <row r="1065" spans="2:15" ht="31.5" customHeight="1" outlineLevel="2" x14ac:dyDescent="0.3">
      <c r="B1065" s="41" t="s">
        <v>656</v>
      </c>
      <c r="C1065" s="42" t="s">
        <v>314</v>
      </c>
      <c r="D1065" s="43" t="s">
        <v>11</v>
      </c>
      <c r="E1065" s="44">
        <v>536</v>
      </c>
      <c r="F1065" s="44"/>
      <c r="G1065" s="44"/>
      <c r="H1065" s="44"/>
      <c r="I1065" s="44"/>
      <c r="J1065" s="116">
        <f>+SUBTOTAL(9,J1066:J1067)</f>
        <v>1925006.48</v>
      </c>
      <c r="K1065" s="45"/>
      <c r="L1065" s="203">
        <v>0</v>
      </c>
      <c r="M1065" s="203"/>
      <c r="N1065" s="191"/>
      <c r="O1065" s="190"/>
    </row>
    <row r="1066" spans="2:15" ht="63" customHeight="1" outlineLevel="3" x14ac:dyDescent="0.3">
      <c r="B1066" s="124" t="s">
        <v>1904</v>
      </c>
      <c r="C1066" s="2" t="s">
        <v>315</v>
      </c>
      <c r="D1066" s="22" t="s">
        <v>11</v>
      </c>
      <c r="E1066" s="193">
        <f>E1065</f>
        <v>536</v>
      </c>
      <c r="F1066" s="199">
        <f t="shared" ref="F1066:F1067" si="286">G1066+H1066+I1066*90</f>
        <v>3164.77</v>
      </c>
      <c r="G1066" s="237">
        <v>527.46</v>
      </c>
      <c r="H1066" s="237">
        <v>2637.31</v>
      </c>
      <c r="I1066" s="237">
        <v>0</v>
      </c>
      <c r="J1066" s="225">
        <f t="shared" ref="J1066:J1067" si="287">E1066*F1066</f>
        <v>1696316.72</v>
      </c>
      <c r="K1066" s="46"/>
      <c r="L1066" s="203">
        <v>1696315.35</v>
      </c>
      <c r="M1066" s="203">
        <v>1.37</v>
      </c>
      <c r="N1066" s="191"/>
      <c r="O1066" s="190"/>
    </row>
    <row r="1067" spans="2:15" ht="15.75" customHeight="1" outlineLevel="3" x14ac:dyDescent="0.3">
      <c r="B1067" s="124" t="s">
        <v>1905</v>
      </c>
      <c r="C1067" s="2" t="s">
        <v>294</v>
      </c>
      <c r="D1067" s="22" t="s">
        <v>11</v>
      </c>
      <c r="E1067" s="193">
        <f>E1065</f>
        <v>536</v>
      </c>
      <c r="F1067" s="199">
        <f t="shared" si="286"/>
        <v>426.66</v>
      </c>
      <c r="G1067" s="237">
        <v>234.43</v>
      </c>
      <c r="H1067" s="237">
        <v>192.23</v>
      </c>
      <c r="I1067" s="237">
        <v>0</v>
      </c>
      <c r="J1067" s="225">
        <f t="shared" si="287"/>
        <v>228689.76</v>
      </c>
      <c r="K1067" s="46"/>
      <c r="L1067" s="203">
        <v>228688.44</v>
      </c>
      <c r="M1067" s="203">
        <v>1.32</v>
      </c>
      <c r="N1067" s="191"/>
      <c r="O1067" s="190"/>
    </row>
    <row r="1068" spans="2:15" ht="15.75" customHeight="1" outlineLevel="2" x14ac:dyDescent="0.3">
      <c r="B1068" s="50"/>
      <c r="C1068" s="30" t="s">
        <v>316</v>
      </c>
      <c r="D1068" s="40"/>
      <c r="E1068" s="50"/>
      <c r="F1068" s="83"/>
      <c r="G1068" s="83"/>
      <c r="H1068" s="83"/>
      <c r="I1068" s="83"/>
      <c r="J1068" s="85">
        <f>+SUBTOTAL(9,J1069:J1118)</f>
        <v>38448015.299999997</v>
      </c>
      <c r="K1068" s="40"/>
      <c r="L1068" s="203">
        <v>0</v>
      </c>
      <c r="M1068" s="203"/>
      <c r="N1068" s="191"/>
      <c r="O1068" s="190"/>
    </row>
    <row r="1069" spans="2:15" ht="31.5" customHeight="1" outlineLevel="2" x14ac:dyDescent="0.3">
      <c r="B1069" s="41" t="s">
        <v>657</v>
      </c>
      <c r="C1069" s="42" t="s">
        <v>308</v>
      </c>
      <c r="D1069" s="43" t="s">
        <v>11</v>
      </c>
      <c r="E1069" s="44">
        <v>1321</v>
      </c>
      <c r="F1069" s="44"/>
      <c r="G1069" s="44"/>
      <c r="H1069" s="44"/>
      <c r="I1069" s="44"/>
      <c r="J1069" s="116">
        <f>+SUBTOTAL(9,J1070:J1074)</f>
        <v>8497586.3900000006</v>
      </c>
      <c r="K1069" s="45"/>
      <c r="L1069" s="203">
        <v>0</v>
      </c>
      <c r="M1069" s="203"/>
      <c r="N1069" s="191"/>
      <c r="O1069" s="190"/>
    </row>
    <row r="1070" spans="2:15" ht="63" customHeight="1" outlineLevel="3" x14ac:dyDescent="0.3">
      <c r="B1070" s="124" t="s">
        <v>1906</v>
      </c>
      <c r="C1070" s="2" t="s">
        <v>317</v>
      </c>
      <c r="D1070" s="22" t="s">
        <v>11</v>
      </c>
      <c r="E1070" s="193">
        <f>E1069</f>
        <v>1321</v>
      </c>
      <c r="F1070" s="199">
        <f t="shared" ref="F1070:F1074" si="288">G1070+H1070+I1070*90</f>
        <v>3164.77</v>
      </c>
      <c r="G1070" s="237">
        <v>527.46</v>
      </c>
      <c r="H1070" s="237">
        <v>2637.31</v>
      </c>
      <c r="I1070" s="237">
        <v>0</v>
      </c>
      <c r="J1070" s="225">
        <f t="shared" ref="J1070:J1074" si="289">E1070*F1070</f>
        <v>4180661.17</v>
      </c>
      <c r="K1070" s="27"/>
      <c r="L1070" s="203">
        <v>4180657.8</v>
      </c>
      <c r="M1070" s="203">
        <v>3.37</v>
      </c>
      <c r="N1070" s="191"/>
      <c r="O1070" s="190"/>
    </row>
    <row r="1071" spans="2:15" ht="15.75" customHeight="1" outlineLevel="3" x14ac:dyDescent="0.3">
      <c r="B1071" s="124" t="s">
        <v>1907</v>
      </c>
      <c r="C1071" s="2" t="s">
        <v>294</v>
      </c>
      <c r="D1071" s="22" t="s">
        <v>11</v>
      </c>
      <c r="E1071" s="193">
        <f>E1069</f>
        <v>1321</v>
      </c>
      <c r="F1071" s="199">
        <f t="shared" si="288"/>
        <v>426.66</v>
      </c>
      <c r="G1071" s="237">
        <v>234.43</v>
      </c>
      <c r="H1071" s="237">
        <v>192.23</v>
      </c>
      <c r="I1071" s="237">
        <v>0</v>
      </c>
      <c r="J1071" s="225">
        <f t="shared" si="289"/>
        <v>563617.86</v>
      </c>
      <c r="K1071" s="27"/>
      <c r="L1071" s="203">
        <v>563614.61</v>
      </c>
      <c r="M1071" s="203">
        <v>3.25</v>
      </c>
      <c r="N1071" s="191"/>
      <c r="O1071" s="190"/>
    </row>
    <row r="1072" spans="2:15" ht="15.75" customHeight="1" outlineLevel="3" x14ac:dyDescent="0.3">
      <c r="B1072" s="124" t="s">
        <v>1908</v>
      </c>
      <c r="C1072" s="2" t="s">
        <v>295</v>
      </c>
      <c r="D1072" s="22" t="s">
        <v>8</v>
      </c>
      <c r="E1072" s="193">
        <f>E1069*0.18</f>
        <v>237.78</v>
      </c>
      <c r="F1072" s="199">
        <f t="shared" si="288"/>
        <v>6798.39</v>
      </c>
      <c r="G1072" s="237">
        <v>1758.2</v>
      </c>
      <c r="H1072" s="237">
        <v>5040.1899999999996</v>
      </c>
      <c r="I1072" s="237">
        <v>0</v>
      </c>
      <c r="J1072" s="225">
        <f t="shared" si="289"/>
        <v>1616521.17</v>
      </c>
      <c r="K1072" s="27"/>
      <c r="L1072" s="203">
        <v>1616521.02</v>
      </c>
      <c r="M1072" s="203">
        <v>0.15</v>
      </c>
      <c r="N1072" s="191"/>
      <c r="O1072" s="190"/>
    </row>
    <row r="1073" spans="2:15" ht="15.75" customHeight="1" outlineLevel="3" x14ac:dyDescent="0.3">
      <c r="B1073" s="124" t="s">
        <v>1909</v>
      </c>
      <c r="C1073" s="2" t="s">
        <v>296</v>
      </c>
      <c r="D1073" s="22" t="s">
        <v>8</v>
      </c>
      <c r="E1073" s="193">
        <f>E1069*0.5</f>
        <v>660.5</v>
      </c>
      <c r="F1073" s="199">
        <f t="shared" si="288"/>
        <v>1347.96</v>
      </c>
      <c r="G1073" s="237">
        <v>410.25</v>
      </c>
      <c r="H1073" s="237">
        <v>937.71</v>
      </c>
      <c r="I1073" s="237">
        <v>0</v>
      </c>
      <c r="J1073" s="225">
        <f t="shared" si="289"/>
        <v>890327.58</v>
      </c>
      <c r="K1073" s="27"/>
      <c r="L1073" s="203">
        <v>890325.27</v>
      </c>
      <c r="M1073" s="203">
        <v>2.31</v>
      </c>
      <c r="N1073" s="191"/>
      <c r="O1073" s="190"/>
    </row>
    <row r="1074" spans="2:15" ht="15.75" customHeight="1" outlineLevel="3" x14ac:dyDescent="0.3">
      <c r="B1074" s="124" t="s">
        <v>1910</v>
      </c>
      <c r="C1074" s="2" t="s">
        <v>310</v>
      </c>
      <c r="D1074" s="22" t="s">
        <v>8</v>
      </c>
      <c r="E1074" s="193">
        <f>E1069*0.7</f>
        <v>924.7</v>
      </c>
      <c r="F1074" s="199">
        <f t="shared" si="288"/>
        <v>1347.96</v>
      </c>
      <c r="G1074" s="237">
        <v>410.25</v>
      </c>
      <c r="H1074" s="237">
        <v>937.71</v>
      </c>
      <c r="I1074" s="237">
        <v>0</v>
      </c>
      <c r="J1074" s="225">
        <f t="shared" si="289"/>
        <v>1246458.6100000001</v>
      </c>
      <c r="K1074" s="27"/>
      <c r="L1074" s="203">
        <v>1246455.3799999999</v>
      </c>
      <c r="M1074" s="203">
        <v>3.23</v>
      </c>
      <c r="N1074" s="191"/>
      <c r="O1074" s="190"/>
    </row>
    <row r="1075" spans="2:15" ht="31.5" customHeight="1" outlineLevel="2" x14ac:dyDescent="0.3">
      <c r="B1075" s="41" t="s">
        <v>658</v>
      </c>
      <c r="C1075" s="42" t="s">
        <v>311</v>
      </c>
      <c r="D1075" s="43" t="s">
        <v>11</v>
      </c>
      <c r="E1075" s="44">
        <v>1346</v>
      </c>
      <c r="F1075" s="44"/>
      <c r="G1075" s="44"/>
      <c r="H1075" s="44"/>
      <c r="I1075" s="44"/>
      <c r="J1075" s="116">
        <f>+SUBTOTAL(9,J1076:J1080)</f>
        <v>9212167.2100000009</v>
      </c>
      <c r="K1075" s="45"/>
      <c r="L1075" s="203">
        <v>0</v>
      </c>
      <c r="M1075" s="203"/>
      <c r="N1075" s="191"/>
      <c r="O1075" s="190"/>
    </row>
    <row r="1076" spans="2:15" ht="47.25" customHeight="1" outlineLevel="3" x14ac:dyDescent="0.3">
      <c r="B1076" s="124" t="s">
        <v>1911</v>
      </c>
      <c r="C1076" s="2" t="s">
        <v>312</v>
      </c>
      <c r="D1076" s="22" t="s">
        <v>11</v>
      </c>
      <c r="E1076" s="193">
        <f>E1075</f>
        <v>1346</v>
      </c>
      <c r="F1076" s="199">
        <f t="shared" ref="F1076:F1080" si="290">G1076+H1076+I1076*90</f>
        <v>3903.21</v>
      </c>
      <c r="G1076" s="237">
        <v>527.46</v>
      </c>
      <c r="H1076" s="237">
        <v>3375.75</v>
      </c>
      <c r="I1076" s="237">
        <v>0</v>
      </c>
      <c r="J1076" s="225">
        <f t="shared" ref="J1076:J1080" si="291">E1076*F1076</f>
        <v>5253720.66</v>
      </c>
      <c r="K1076" s="46"/>
      <c r="L1076" s="203">
        <v>5253724.95</v>
      </c>
      <c r="M1076" s="203">
        <v>-4.29</v>
      </c>
      <c r="N1076" s="191"/>
      <c r="O1076" s="190"/>
    </row>
    <row r="1077" spans="2:15" ht="15.75" customHeight="1" outlineLevel="3" x14ac:dyDescent="0.3">
      <c r="B1077" s="124" t="s">
        <v>1912</v>
      </c>
      <c r="C1077" s="2" t="s">
        <v>299</v>
      </c>
      <c r="D1077" s="22" t="s">
        <v>11</v>
      </c>
      <c r="E1077" s="193">
        <f>E1075</f>
        <v>1346</v>
      </c>
      <c r="F1077" s="199">
        <f t="shared" si="290"/>
        <v>426.66</v>
      </c>
      <c r="G1077" s="237">
        <v>234.43</v>
      </c>
      <c r="H1077" s="237">
        <v>192.23</v>
      </c>
      <c r="I1077" s="237">
        <v>0</v>
      </c>
      <c r="J1077" s="225">
        <f t="shared" si="291"/>
        <v>574284.36</v>
      </c>
      <c r="K1077" s="46"/>
      <c r="L1077" s="203">
        <v>574281.05000000005</v>
      </c>
      <c r="M1077" s="203">
        <v>3.31</v>
      </c>
      <c r="N1077" s="191"/>
      <c r="O1077" s="190"/>
    </row>
    <row r="1078" spans="2:15" ht="15.75" customHeight="1" outlineLevel="3" x14ac:dyDescent="0.3">
      <c r="B1078" s="124" t="s">
        <v>1913</v>
      </c>
      <c r="C1078" s="2" t="s">
        <v>289</v>
      </c>
      <c r="D1078" s="22" t="s">
        <v>8</v>
      </c>
      <c r="E1078" s="193">
        <f>E1075*0.12</f>
        <v>161.52000000000001</v>
      </c>
      <c r="F1078" s="199">
        <f t="shared" si="290"/>
        <v>6798.39</v>
      </c>
      <c r="G1078" s="237">
        <v>1758.2</v>
      </c>
      <c r="H1078" s="237">
        <v>5040.1899999999996</v>
      </c>
      <c r="I1078" s="237">
        <v>0</v>
      </c>
      <c r="J1078" s="225">
        <f t="shared" si="291"/>
        <v>1098075.95</v>
      </c>
      <c r="K1078" s="46"/>
      <c r="L1078" s="203">
        <v>1098075.8500000001</v>
      </c>
      <c r="M1078" s="203">
        <v>0.1</v>
      </c>
      <c r="N1078" s="191"/>
      <c r="O1078" s="190"/>
    </row>
    <row r="1079" spans="2:15" ht="15.75" customHeight="1" outlineLevel="3" x14ac:dyDescent="0.3">
      <c r="B1079" s="124" t="s">
        <v>1914</v>
      </c>
      <c r="C1079" s="2" t="s">
        <v>318</v>
      </c>
      <c r="D1079" s="22" t="s">
        <v>8</v>
      </c>
      <c r="E1079" s="193">
        <f>E1075*0.3</f>
        <v>403.8</v>
      </c>
      <c r="F1079" s="199">
        <f t="shared" si="290"/>
        <v>1347.96</v>
      </c>
      <c r="G1079" s="237">
        <v>410.25</v>
      </c>
      <c r="H1079" s="237">
        <v>937.71</v>
      </c>
      <c r="I1079" s="237">
        <v>0</v>
      </c>
      <c r="J1079" s="225">
        <f t="shared" si="291"/>
        <v>544306.25</v>
      </c>
      <c r="K1079" s="46"/>
      <c r="L1079" s="203">
        <v>544304.84</v>
      </c>
      <c r="M1079" s="203">
        <v>1.41</v>
      </c>
      <c r="N1079" s="191"/>
      <c r="O1079" s="190"/>
    </row>
    <row r="1080" spans="2:15" ht="15.75" customHeight="1" outlineLevel="3" x14ac:dyDescent="0.3">
      <c r="B1080" s="124" t="s">
        <v>1915</v>
      </c>
      <c r="C1080" s="2" t="s">
        <v>319</v>
      </c>
      <c r="D1080" s="22" t="s">
        <v>8</v>
      </c>
      <c r="E1080" s="193">
        <f>E1075*0.96</f>
        <v>1292.1600000000001</v>
      </c>
      <c r="F1080" s="199">
        <f t="shared" si="290"/>
        <v>1347.96</v>
      </c>
      <c r="G1080" s="237">
        <v>410.25</v>
      </c>
      <c r="H1080" s="237">
        <v>937.71</v>
      </c>
      <c r="I1080" s="237">
        <v>0</v>
      </c>
      <c r="J1080" s="225">
        <f t="shared" si="291"/>
        <v>1741779.99</v>
      </c>
      <c r="K1080" s="46"/>
      <c r="L1080" s="203">
        <v>1741775.48</v>
      </c>
      <c r="M1080" s="203">
        <v>4.51</v>
      </c>
      <c r="N1080" s="191"/>
      <c r="O1080" s="190"/>
    </row>
    <row r="1081" spans="2:15" ht="31.5" customHeight="1" outlineLevel="2" x14ac:dyDescent="0.3">
      <c r="B1081" s="41" t="s">
        <v>659</v>
      </c>
      <c r="C1081" s="42" t="s">
        <v>320</v>
      </c>
      <c r="D1081" s="43" t="s">
        <v>11</v>
      </c>
      <c r="E1081" s="44">
        <v>120</v>
      </c>
      <c r="F1081" s="44"/>
      <c r="G1081" s="44"/>
      <c r="H1081" s="44"/>
      <c r="I1081" s="44"/>
      <c r="J1081" s="116">
        <f>+SUBTOTAL(9,J1082:J1086)</f>
        <v>388562.5</v>
      </c>
      <c r="K1081" s="45"/>
      <c r="L1081" s="203">
        <v>0</v>
      </c>
      <c r="M1081" s="203"/>
      <c r="N1081" s="191"/>
      <c r="O1081" s="190"/>
    </row>
    <row r="1082" spans="2:15" ht="15.75" customHeight="1" outlineLevel="3" x14ac:dyDescent="0.3">
      <c r="B1082" s="124" t="s">
        <v>1916</v>
      </c>
      <c r="C1082" s="2" t="s">
        <v>321</v>
      </c>
      <c r="D1082" s="22" t="s">
        <v>11</v>
      </c>
      <c r="E1082" s="193">
        <f>E1081</f>
        <v>120</v>
      </c>
      <c r="F1082" s="199">
        <f t="shared" ref="F1082:F1086" si="292">G1082+H1082+I1082*90</f>
        <v>553.24</v>
      </c>
      <c r="G1082" s="237">
        <v>293.02999999999997</v>
      </c>
      <c r="H1082" s="237">
        <v>260.20999999999998</v>
      </c>
      <c r="I1082" s="237">
        <v>0</v>
      </c>
      <c r="J1082" s="225">
        <f t="shared" ref="J1082:J1086" si="293">E1082*F1082</f>
        <v>66388.800000000003</v>
      </c>
      <c r="K1082" s="51"/>
      <c r="L1082" s="203">
        <v>66389.789999999994</v>
      </c>
      <c r="M1082" s="203">
        <v>-0.99</v>
      </c>
      <c r="N1082" s="191"/>
      <c r="O1082" s="190"/>
    </row>
    <row r="1083" spans="2:15" ht="31.5" customHeight="1" outlineLevel="3" x14ac:dyDescent="0.3">
      <c r="B1083" s="124" t="s">
        <v>1917</v>
      </c>
      <c r="C1083" s="2" t="s">
        <v>322</v>
      </c>
      <c r="D1083" s="22" t="s">
        <v>11</v>
      </c>
      <c r="E1083" s="193">
        <f>E1081</f>
        <v>120</v>
      </c>
      <c r="F1083" s="199">
        <f t="shared" si="292"/>
        <v>270.76</v>
      </c>
      <c r="G1083" s="237">
        <v>128.93</v>
      </c>
      <c r="H1083" s="237">
        <v>141.83000000000001</v>
      </c>
      <c r="I1083" s="237">
        <v>0</v>
      </c>
      <c r="J1083" s="225">
        <f t="shared" si="293"/>
        <v>32491.200000000001</v>
      </c>
      <c r="K1083" s="51"/>
      <c r="L1083" s="203">
        <v>32491.61</v>
      </c>
      <c r="M1083" s="203">
        <v>-0.41</v>
      </c>
      <c r="N1083" s="191"/>
      <c r="O1083" s="190"/>
    </row>
    <row r="1084" spans="2:15" ht="15.75" customHeight="1" outlineLevel="3" x14ac:dyDescent="0.3">
      <c r="B1084" s="124" t="s">
        <v>1918</v>
      </c>
      <c r="C1084" s="2" t="s">
        <v>323</v>
      </c>
      <c r="D1084" s="22" t="s">
        <v>11</v>
      </c>
      <c r="E1084" s="193">
        <f>E1081</f>
        <v>120</v>
      </c>
      <c r="F1084" s="199">
        <f t="shared" si="292"/>
        <v>756.03</v>
      </c>
      <c r="G1084" s="237">
        <v>439.55</v>
      </c>
      <c r="H1084" s="237">
        <v>316.48</v>
      </c>
      <c r="I1084" s="237">
        <v>0</v>
      </c>
      <c r="J1084" s="225">
        <f t="shared" si="293"/>
        <v>90723.6</v>
      </c>
      <c r="K1084" s="51"/>
      <c r="L1084" s="203">
        <v>90723.33</v>
      </c>
      <c r="M1084" s="203">
        <v>0.27</v>
      </c>
      <c r="N1084" s="191"/>
      <c r="O1084" s="190"/>
    </row>
    <row r="1085" spans="2:15" ht="15.75" customHeight="1" outlineLevel="3" x14ac:dyDescent="0.3">
      <c r="B1085" s="124" t="s">
        <v>1919</v>
      </c>
      <c r="C1085" s="2" t="s">
        <v>324</v>
      </c>
      <c r="D1085" s="22" t="s">
        <v>8</v>
      </c>
      <c r="E1085" s="193">
        <f>E1081*0.3</f>
        <v>36</v>
      </c>
      <c r="F1085" s="199">
        <f t="shared" si="292"/>
        <v>1347.96</v>
      </c>
      <c r="G1085" s="237">
        <v>410.25</v>
      </c>
      <c r="H1085" s="237">
        <v>937.71</v>
      </c>
      <c r="I1085" s="237">
        <v>0</v>
      </c>
      <c r="J1085" s="225">
        <f t="shared" si="293"/>
        <v>48526.559999999998</v>
      </c>
      <c r="K1085" s="51"/>
      <c r="L1085" s="203">
        <v>48526.43</v>
      </c>
      <c r="M1085" s="203">
        <v>0.13</v>
      </c>
      <c r="N1085" s="191"/>
      <c r="O1085" s="190"/>
    </row>
    <row r="1086" spans="2:15" ht="15.75" customHeight="1" outlineLevel="3" x14ac:dyDescent="0.3">
      <c r="B1086" s="124" t="s">
        <v>1920</v>
      </c>
      <c r="C1086" s="2" t="s">
        <v>325</v>
      </c>
      <c r="D1086" s="22" t="s">
        <v>8</v>
      </c>
      <c r="E1086" s="193">
        <f>E1081*0.93</f>
        <v>111.6</v>
      </c>
      <c r="F1086" s="199">
        <f t="shared" si="292"/>
        <v>1347.96</v>
      </c>
      <c r="G1086" s="237">
        <v>410.25</v>
      </c>
      <c r="H1086" s="237">
        <v>937.71</v>
      </c>
      <c r="I1086" s="237">
        <v>0</v>
      </c>
      <c r="J1086" s="225">
        <f t="shared" si="293"/>
        <v>150432.34</v>
      </c>
      <c r="K1086" s="51"/>
      <c r="L1086" s="203">
        <v>150431.95000000001</v>
      </c>
      <c r="M1086" s="203">
        <v>0.39</v>
      </c>
      <c r="N1086" s="191"/>
      <c r="O1086" s="190"/>
    </row>
    <row r="1087" spans="2:15" ht="15.75" customHeight="1" outlineLevel="2" x14ac:dyDescent="0.3">
      <c r="B1087" s="41" t="s">
        <v>660</v>
      </c>
      <c r="C1087" s="42" t="s">
        <v>326</v>
      </c>
      <c r="D1087" s="43" t="s">
        <v>11</v>
      </c>
      <c r="E1087" s="44">
        <v>1211</v>
      </c>
      <c r="F1087" s="44"/>
      <c r="G1087" s="44"/>
      <c r="H1087" s="44"/>
      <c r="I1087" s="44"/>
      <c r="J1087" s="116">
        <f>+SUBTOTAL(9,J1088:J1092)</f>
        <v>8095868.5099999998</v>
      </c>
      <c r="K1087" s="45"/>
      <c r="L1087" s="203">
        <v>0</v>
      </c>
      <c r="M1087" s="203"/>
      <c r="N1087" s="191"/>
      <c r="O1087" s="190"/>
    </row>
    <row r="1088" spans="2:15" ht="47.25" customHeight="1" outlineLevel="3" x14ac:dyDescent="0.3">
      <c r="B1088" s="124" t="s">
        <v>1921</v>
      </c>
      <c r="C1088" s="2" t="s">
        <v>327</v>
      </c>
      <c r="D1088" s="22" t="s">
        <v>11</v>
      </c>
      <c r="E1088" s="193">
        <f>E1087</f>
        <v>1211</v>
      </c>
      <c r="F1088" s="199">
        <f t="shared" ref="F1088:F1092" si="294">G1088+H1088+I1088*90</f>
        <v>3223.37</v>
      </c>
      <c r="G1088" s="237">
        <v>293.02999999999997</v>
      </c>
      <c r="H1088" s="237">
        <v>2930.34</v>
      </c>
      <c r="I1088" s="237">
        <v>0</v>
      </c>
      <c r="J1088" s="225">
        <f t="shared" ref="J1088:J1092" si="295">E1088*F1088</f>
        <v>3903501.07</v>
      </c>
      <c r="K1088" s="46"/>
      <c r="L1088" s="203">
        <v>3903506.22</v>
      </c>
      <c r="M1088" s="203">
        <v>-5.15</v>
      </c>
      <c r="N1088" s="191"/>
      <c r="O1088" s="190"/>
    </row>
    <row r="1089" spans="2:15" ht="15.75" customHeight="1" outlineLevel="3" x14ac:dyDescent="0.3">
      <c r="B1089" s="124" t="s">
        <v>1922</v>
      </c>
      <c r="C1089" s="2" t="s">
        <v>303</v>
      </c>
      <c r="D1089" s="22" t="s">
        <v>11</v>
      </c>
      <c r="E1089" s="193">
        <f>E1087</f>
        <v>1211</v>
      </c>
      <c r="F1089" s="199">
        <f t="shared" si="294"/>
        <v>967.01</v>
      </c>
      <c r="G1089" s="237">
        <v>263.73</v>
      </c>
      <c r="H1089" s="237">
        <v>703.28</v>
      </c>
      <c r="I1089" s="237">
        <v>0</v>
      </c>
      <c r="J1089" s="225">
        <f t="shared" si="295"/>
        <v>1171049.1100000001</v>
      </c>
      <c r="K1089" s="46"/>
      <c r="L1089" s="203">
        <v>1171051.8700000001</v>
      </c>
      <c r="M1089" s="203">
        <v>-2.76</v>
      </c>
      <c r="N1089" s="191"/>
      <c r="O1089" s="190"/>
    </row>
    <row r="1090" spans="2:15" ht="31.5" customHeight="1" outlineLevel="3" x14ac:dyDescent="0.3">
      <c r="B1090" s="124" t="s">
        <v>1923</v>
      </c>
      <c r="C1090" s="2" t="s">
        <v>304</v>
      </c>
      <c r="D1090" s="22" t="s">
        <v>8</v>
      </c>
      <c r="E1090" s="193">
        <f>E1087*0.15</f>
        <v>181.65</v>
      </c>
      <c r="F1090" s="199">
        <f t="shared" si="294"/>
        <v>5040.18</v>
      </c>
      <c r="G1090" s="237">
        <v>2930.34</v>
      </c>
      <c r="H1090" s="237">
        <v>2109.84</v>
      </c>
      <c r="I1090" s="237">
        <v>0</v>
      </c>
      <c r="J1090" s="225">
        <f t="shared" si="295"/>
        <v>915548.7</v>
      </c>
      <c r="K1090" s="46"/>
      <c r="L1090" s="203">
        <v>915549.64</v>
      </c>
      <c r="M1090" s="203">
        <v>-0.94</v>
      </c>
      <c r="N1090" s="191"/>
      <c r="O1090" s="190"/>
    </row>
    <row r="1091" spans="2:15" ht="15.75" customHeight="1" outlineLevel="3" x14ac:dyDescent="0.3">
      <c r="B1091" s="124" t="s">
        <v>1924</v>
      </c>
      <c r="C1091" s="2" t="s">
        <v>300</v>
      </c>
      <c r="D1091" s="22" t="s">
        <v>8</v>
      </c>
      <c r="E1091" s="193">
        <f>E1087*0.3</f>
        <v>363.3</v>
      </c>
      <c r="F1091" s="199">
        <f t="shared" si="294"/>
        <v>1347.96</v>
      </c>
      <c r="G1091" s="237">
        <v>410.25</v>
      </c>
      <c r="H1091" s="237">
        <v>937.71</v>
      </c>
      <c r="I1091" s="237">
        <v>0</v>
      </c>
      <c r="J1091" s="225">
        <f t="shared" si="295"/>
        <v>489713.87</v>
      </c>
      <c r="K1091" s="46"/>
      <c r="L1091" s="203">
        <v>489712.6</v>
      </c>
      <c r="M1091" s="203">
        <v>1.27</v>
      </c>
      <c r="N1091" s="191"/>
      <c r="O1091" s="190"/>
    </row>
    <row r="1092" spans="2:15" ht="15.75" customHeight="1" outlineLevel="3" x14ac:dyDescent="0.3">
      <c r="B1092" s="124" t="s">
        <v>1925</v>
      </c>
      <c r="C1092" s="2" t="s">
        <v>328</v>
      </c>
      <c r="D1092" s="22" t="s">
        <v>8</v>
      </c>
      <c r="E1092" s="193">
        <f>E1087*0.99</f>
        <v>1198.8900000000001</v>
      </c>
      <c r="F1092" s="199">
        <f t="shared" si="294"/>
        <v>1347.96</v>
      </c>
      <c r="G1092" s="237">
        <v>410.25</v>
      </c>
      <c r="H1092" s="237">
        <v>937.71</v>
      </c>
      <c r="I1092" s="237">
        <v>0</v>
      </c>
      <c r="J1092" s="225">
        <f t="shared" si="295"/>
        <v>1616055.76</v>
      </c>
      <c r="K1092" s="46"/>
      <c r="L1092" s="203">
        <v>1616051.58</v>
      </c>
      <c r="M1092" s="203">
        <v>4.18</v>
      </c>
      <c r="N1092" s="191"/>
      <c r="O1092" s="190"/>
    </row>
    <row r="1093" spans="2:15" ht="15.75" customHeight="1" outlineLevel="2" x14ac:dyDescent="0.3">
      <c r="B1093" s="41" t="s">
        <v>854</v>
      </c>
      <c r="C1093" s="42" t="s">
        <v>329</v>
      </c>
      <c r="D1093" s="43" t="s">
        <v>11</v>
      </c>
      <c r="E1093" s="44">
        <v>321</v>
      </c>
      <c r="F1093" s="44"/>
      <c r="G1093" s="44"/>
      <c r="H1093" s="44"/>
      <c r="I1093" s="44"/>
      <c r="J1093" s="116">
        <f>+SUBTOTAL(9,J1094:J1096)</f>
        <v>1025673.97</v>
      </c>
      <c r="K1093" s="45"/>
      <c r="L1093" s="203">
        <v>0</v>
      </c>
      <c r="M1093" s="203"/>
      <c r="N1093" s="191"/>
      <c r="O1093" s="190"/>
    </row>
    <row r="1094" spans="2:15" ht="15.75" customHeight="1" outlineLevel="3" x14ac:dyDescent="0.3">
      <c r="B1094" s="124" t="s">
        <v>1926</v>
      </c>
      <c r="C1094" s="174" t="s">
        <v>330</v>
      </c>
      <c r="D1094" s="29" t="s">
        <v>11</v>
      </c>
      <c r="E1094" s="193">
        <f>E1093</f>
        <v>321</v>
      </c>
      <c r="F1094" s="199">
        <f t="shared" ref="F1094:F1096" si="296">G1094+H1094+I1094*90</f>
        <v>1441.73</v>
      </c>
      <c r="G1094" s="237">
        <v>410.25</v>
      </c>
      <c r="H1094" s="237">
        <v>1031.48</v>
      </c>
      <c r="I1094" s="237">
        <v>0</v>
      </c>
      <c r="J1094" s="225">
        <f t="shared" ref="J1094:J1096" si="297">E1094*F1094</f>
        <v>462795.33</v>
      </c>
      <c r="K1094" s="46"/>
      <c r="L1094" s="203">
        <v>462794.49</v>
      </c>
      <c r="M1094" s="203">
        <v>0.84</v>
      </c>
      <c r="N1094" s="191"/>
      <c r="O1094" s="190"/>
    </row>
    <row r="1095" spans="2:15" ht="31.5" customHeight="1" outlineLevel="3" x14ac:dyDescent="0.3">
      <c r="B1095" s="124" t="s">
        <v>1927</v>
      </c>
      <c r="C1095" s="2" t="s">
        <v>331</v>
      </c>
      <c r="D1095" s="22" t="s">
        <v>11</v>
      </c>
      <c r="E1095" s="193">
        <f>E1093</f>
        <v>321</v>
      </c>
      <c r="F1095" s="199">
        <f t="shared" si="296"/>
        <v>270.76</v>
      </c>
      <c r="G1095" s="237">
        <v>128.93</v>
      </c>
      <c r="H1095" s="237">
        <v>141.83000000000001</v>
      </c>
      <c r="I1095" s="237">
        <v>0</v>
      </c>
      <c r="J1095" s="225">
        <f t="shared" si="297"/>
        <v>86913.96</v>
      </c>
      <c r="K1095" s="46"/>
      <c r="L1095" s="203">
        <v>86915.06</v>
      </c>
      <c r="M1095" s="203">
        <v>-1.1000000000000001</v>
      </c>
      <c r="N1095" s="191"/>
      <c r="O1095" s="190"/>
    </row>
    <row r="1096" spans="2:15" ht="15.75" customHeight="1" outlineLevel="3" x14ac:dyDescent="0.3">
      <c r="B1096" s="124" t="s">
        <v>1928</v>
      </c>
      <c r="C1096" s="2" t="s">
        <v>332</v>
      </c>
      <c r="D1096" s="22" t="s">
        <v>8</v>
      </c>
      <c r="E1096" s="193">
        <f>E1093*1.1</f>
        <v>353.1</v>
      </c>
      <c r="F1096" s="199">
        <f t="shared" si="296"/>
        <v>1347.96</v>
      </c>
      <c r="G1096" s="237">
        <v>410.25</v>
      </c>
      <c r="H1096" s="237">
        <v>937.71</v>
      </c>
      <c r="I1096" s="237">
        <v>0</v>
      </c>
      <c r="J1096" s="225">
        <f t="shared" si="297"/>
        <v>475964.68</v>
      </c>
      <c r="K1096" s="46"/>
      <c r="L1096" s="203">
        <v>475963.44</v>
      </c>
      <c r="M1096" s="203">
        <v>1.24</v>
      </c>
      <c r="N1096" s="191"/>
      <c r="O1096" s="190"/>
    </row>
    <row r="1097" spans="2:15" ht="15.75" customHeight="1" outlineLevel="2" x14ac:dyDescent="0.3">
      <c r="B1097" s="41" t="s">
        <v>661</v>
      </c>
      <c r="C1097" s="42" t="s">
        <v>333</v>
      </c>
      <c r="D1097" s="43" t="s">
        <v>11</v>
      </c>
      <c r="E1097" s="44">
        <v>140</v>
      </c>
      <c r="F1097" s="44"/>
      <c r="G1097" s="44"/>
      <c r="H1097" s="44"/>
      <c r="I1097" s="44"/>
      <c r="J1097" s="116">
        <f>+SUBTOTAL(9,J1098:J1101)</f>
        <v>522490.55</v>
      </c>
      <c r="K1097" s="45"/>
      <c r="L1097" s="203">
        <v>0</v>
      </c>
      <c r="M1097" s="203"/>
      <c r="N1097" s="191"/>
      <c r="O1097" s="190"/>
    </row>
    <row r="1098" spans="2:15" ht="15.75" customHeight="1" outlineLevel="3" x14ac:dyDescent="0.3">
      <c r="B1098" s="124" t="s">
        <v>1929</v>
      </c>
      <c r="C1098" s="174" t="s">
        <v>334</v>
      </c>
      <c r="D1098" s="213" t="s">
        <v>11</v>
      </c>
      <c r="E1098" s="193">
        <f>E1097</f>
        <v>140</v>
      </c>
      <c r="F1098" s="199">
        <f t="shared" ref="F1098:F1101" si="298">G1098+H1098+I1098*90</f>
        <v>644.66999999999996</v>
      </c>
      <c r="G1098" s="237">
        <v>293.02999999999997</v>
      </c>
      <c r="H1098" s="237">
        <v>351.64</v>
      </c>
      <c r="I1098" s="237">
        <v>0</v>
      </c>
      <c r="J1098" s="225">
        <f t="shared" ref="J1098:J1101" si="299">E1098*F1098</f>
        <v>90253.8</v>
      </c>
      <c r="K1098" s="46"/>
      <c r="L1098" s="203">
        <v>90254.48</v>
      </c>
      <c r="M1098" s="203">
        <v>-0.68</v>
      </c>
      <c r="N1098" s="191"/>
      <c r="O1098" s="190"/>
    </row>
    <row r="1099" spans="2:15" ht="31.5" customHeight="1" outlineLevel="3" x14ac:dyDescent="0.3">
      <c r="B1099" s="124" t="s">
        <v>1930</v>
      </c>
      <c r="C1099" s="174" t="s">
        <v>322</v>
      </c>
      <c r="D1099" s="213" t="s">
        <v>11</v>
      </c>
      <c r="E1099" s="193">
        <f>E1097</f>
        <v>140</v>
      </c>
      <c r="F1099" s="199">
        <f t="shared" si="298"/>
        <v>270.76</v>
      </c>
      <c r="G1099" s="237">
        <v>128.93</v>
      </c>
      <c r="H1099" s="237">
        <v>141.83000000000001</v>
      </c>
      <c r="I1099" s="237">
        <v>0</v>
      </c>
      <c r="J1099" s="225">
        <f t="shared" si="299"/>
        <v>37906.400000000001</v>
      </c>
      <c r="K1099" s="46"/>
      <c r="L1099" s="203">
        <v>37906.879999999997</v>
      </c>
      <c r="M1099" s="203">
        <v>-0.48</v>
      </c>
      <c r="N1099" s="191"/>
      <c r="O1099" s="190"/>
    </row>
    <row r="1100" spans="2:15" ht="47.25" customHeight="1" outlineLevel="3" x14ac:dyDescent="0.3">
      <c r="B1100" s="124" t="s">
        <v>1931</v>
      </c>
      <c r="C1100" s="174" t="s">
        <v>335</v>
      </c>
      <c r="D1100" s="213" t="s">
        <v>8</v>
      </c>
      <c r="E1100" s="193">
        <f>E1097*0.27</f>
        <v>37.799999999999997</v>
      </c>
      <c r="F1100" s="199">
        <f t="shared" si="298"/>
        <v>5040.18</v>
      </c>
      <c r="G1100" s="237">
        <v>2930.34</v>
      </c>
      <c r="H1100" s="237">
        <v>2109.84</v>
      </c>
      <c r="I1100" s="237">
        <v>0</v>
      </c>
      <c r="J1100" s="225">
        <f t="shared" si="299"/>
        <v>190518.8</v>
      </c>
      <c r="K1100" s="46"/>
      <c r="L1100" s="203">
        <v>190519</v>
      </c>
      <c r="M1100" s="203">
        <v>-0.2</v>
      </c>
      <c r="N1100" s="191"/>
      <c r="O1100" s="190"/>
    </row>
    <row r="1101" spans="2:15" ht="31.5" customHeight="1" outlineLevel="3" x14ac:dyDescent="0.3">
      <c r="B1101" s="124" t="s">
        <v>1932</v>
      </c>
      <c r="C1101" s="174" t="s">
        <v>336</v>
      </c>
      <c r="D1101" s="213" t="s">
        <v>8</v>
      </c>
      <c r="E1101" s="193">
        <f>E1097*1.08</f>
        <v>151.19999999999999</v>
      </c>
      <c r="F1101" s="199">
        <f t="shared" si="298"/>
        <v>1347.96</v>
      </c>
      <c r="G1101" s="237">
        <v>410.25</v>
      </c>
      <c r="H1101" s="237">
        <v>937.71</v>
      </c>
      <c r="I1101" s="237">
        <v>0</v>
      </c>
      <c r="J1101" s="225">
        <f t="shared" si="299"/>
        <v>203811.55</v>
      </c>
      <c r="K1101" s="46"/>
      <c r="L1101" s="203">
        <v>203811.02</v>
      </c>
      <c r="M1101" s="203">
        <v>0.53</v>
      </c>
      <c r="N1101" s="191"/>
      <c r="O1101" s="190"/>
    </row>
    <row r="1102" spans="2:15" ht="15.75" customHeight="1" outlineLevel="2" x14ac:dyDescent="0.3">
      <c r="B1102" s="41" t="s">
        <v>662</v>
      </c>
      <c r="C1102" s="42" t="s">
        <v>337</v>
      </c>
      <c r="D1102" s="43" t="s">
        <v>11</v>
      </c>
      <c r="E1102" s="44">
        <v>401</v>
      </c>
      <c r="F1102" s="44"/>
      <c r="G1102" s="44"/>
      <c r="H1102" s="44"/>
      <c r="I1102" s="44"/>
      <c r="J1102" s="116">
        <f>+SUBTOTAL(9,J1103:J1107)</f>
        <v>1298445.1399999999</v>
      </c>
      <c r="K1102" s="45"/>
      <c r="L1102" s="203">
        <v>0</v>
      </c>
      <c r="M1102" s="203"/>
      <c r="N1102" s="191"/>
      <c r="O1102" s="190"/>
    </row>
    <row r="1103" spans="2:15" ht="15.75" customHeight="1" outlineLevel="3" x14ac:dyDescent="0.3">
      <c r="B1103" s="124" t="s">
        <v>1933</v>
      </c>
      <c r="C1103" s="2" t="s">
        <v>321</v>
      </c>
      <c r="D1103" s="22" t="s">
        <v>11</v>
      </c>
      <c r="E1103" s="193">
        <f>E1102</f>
        <v>401</v>
      </c>
      <c r="F1103" s="199">
        <f t="shared" ref="F1103:F1107" si="300">G1103+H1103+I1103*90</f>
        <v>553.24</v>
      </c>
      <c r="G1103" s="237">
        <v>293.02999999999997</v>
      </c>
      <c r="H1103" s="237">
        <v>260.20999999999998</v>
      </c>
      <c r="I1103" s="237">
        <v>0</v>
      </c>
      <c r="J1103" s="225">
        <f t="shared" ref="J1103:J1107" si="301">E1103*F1103</f>
        <v>221849.24</v>
      </c>
      <c r="K1103" s="46"/>
      <c r="L1103" s="203">
        <v>221852.54</v>
      </c>
      <c r="M1103" s="203">
        <v>-3.3</v>
      </c>
      <c r="N1103" s="191"/>
      <c r="O1103" s="190"/>
    </row>
    <row r="1104" spans="2:15" ht="31.5" customHeight="1" outlineLevel="3" x14ac:dyDescent="0.3">
      <c r="B1104" s="124" t="s">
        <v>1934</v>
      </c>
      <c r="C1104" s="2" t="s">
        <v>322</v>
      </c>
      <c r="D1104" s="22" t="s">
        <v>11</v>
      </c>
      <c r="E1104" s="193">
        <f>E1102</f>
        <v>401</v>
      </c>
      <c r="F1104" s="199">
        <f t="shared" si="300"/>
        <v>270.76</v>
      </c>
      <c r="G1104" s="237">
        <v>128.93</v>
      </c>
      <c r="H1104" s="237">
        <v>141.83000000000001</v>
      </c>
      <c r="I1104" s="237">
        <v>0</v>
      </c>
      <c r="J1104" s="225">
        <f t="shared" si="301"/>
        <v>108574.76</v>
      </c>
      <c r="K1104" s="46"/>
      <c r="L1104" s="203">
        <v>108576.14</v>
      </c>
      <c r="M1104" s="203">
        <v>-1.38</v>
      </c>
      <c r="N1104" s="191"/>
      <c r="O1104" s="190"/>
    </row>
    <row r="1105" spans="2:15" ht="47.25" customHeight="1" outlineLevel="3" x14ac:dyDescent="0.3">
      <c r="B1105" s="124" t="s">
        <v>1935</v>
      </c>
      <c r="C1105" s="2" t="s">
        <v>338</v>
      </c>
      <c r="D1105" s="22" t="s">
        <v>8</v>
      </c>
      <c r="E1105" s="193">
        <f>E1102*0.15</f>
        <v>60.15</v>
      </c>
      <c r="F1105" s="199">
        <f t="shared" si="300"/>
        <v>5040.18</v>
      </c>
      <c r="G1105" s="237">
        <v>2930.34</v>
      </c>
      <c r="H1105" s="237">
        <v>2109.84</v>
      </c>
      <c r="I1105" s="237">
        <v>0</v>
      </c>
      <c r="J1105" s="225">
        <f t="shared" si="301"/>
        <v>303166.83</v>
      </c>
      <c r="K1105" s="46"/>
      <c r="L1105" s="203">
        <v>303167.14</v>
      </c>
      <c r="M1105" s="203">
        <v>-0.31</v>
      </c>
      <c r="N1105" s="191"/>
      <c r="O1105" s="190"/>
    </row>
    <row r="1106" spans="2:15" ht="31.5" customHeight="1" outlineLevel="3" x14ac:dyDescent="0.3">
      <c r="B1106" s="124" t="s">
        <v>1936</v>
      </c>
      <c r="C1106" s="2" t="s">
        <v>339</v>
      </c>
      <c r="D1106" s="22" t="s">
        <v>8</v>
      </c>
      <c r="E1106" s="193">
        <f>E1102*0.3</f>
        <v>120.3</v>
      </c>
      <c r="F1106" s="199">
        <f t="shared" si="300"/>
        <v>1347.96</v>
      </c>
      <c r="G1106" s="237">
        <v>410.25</v>
      </c>
      <c r="H1106" s="237">
        <v>937.71</v>
      </c>
      <c r="I1106" s="237">
        <v>0</v>
      </c>
      <c r="J1106" s="225">
        <f t="shared" si="301"/>
        <v>162159.59</v>
      </c>
      <c r="K1106" s="46"/>
      <c r="L1106" s="203">
        <v>162159.17000000001</v>
      </c>
      <c r="M1106" s="203">
        <v>0.42</v>
      </c>
      <c r="N1106" s="191"/>
      <c r="O1106" s="190"/>
    </row>
    <row r="1107" spans="2:15" ht="15.75" customHeight="1" outlineLevel="3" x14ac:dyDescent="0.3">
      <c r="B1107" s="124" t="s">
        <v>1937</v>
      </c>
      <c r="C1107" s="2" t="s">
        <v>325</v>
      </c>
      <c r="D1107" s="22" t="s">
        <v>8</v>
      </c>
      <c r="E1107" s="193">
        <f>E1102*0.93</f>
        <v>372.93</v>
      </c>
      <c r="F1107" s="199">
        <f t="shared" si="300"/>
        <v>1347.96</v>
      </c>
      <c r="G1107" s="237">
        <v>410.25</v>
      </c>
      <c r="H1107" s="237">
        <v>937.71</v>
      </c>
      <c r="I1107" s="237">
        <v>0</v>
      </c>
      <c r="J1107" s="225">
        <f t="shared" si="301"/>
        <v>502694.72</v>
      </c>
      <c r="K1107" s="46"/>
      <c r="L1107" s="203">
        <v>502693.42</v>
      </c>
      <c r="M1107" s="203">
        <v>1.3</v>
      </c>
      <c r="N1107" s="191"/>
      <c r="O1107" s="190"/>
    </row>
    <row r="1108" spans="2:15" ht="31.5" customHeight="1" outlineLevel="2" x14ac:dyDescent="0.3">
      <c r="B1108" s="41" t="s">
        <v>663</v>
      </c>
      <c r="C1108" s="42" t="s">
        <v>340</v>
      </c>
      <c r="D1108" s="43" t="s">
        <v>11</v>
      </c>
      <c r="E1108" s="44">
        <v>1430</v>
      </c>
      <c r="F1108" s="44"/>
      <c r="G1108" s="44"/>
      <c r="H1108" s="44"/>
      <c r="I1108" s="44"/>
      <c r="J1108" s="116">
        <f>+SUBTOTAL(9,J1109:J1112)</f>
        <v>7497444.3799999999</v>
      </c>
      <c r="K1108" s="45"/>
      <c r="L1108" s="203">
        <v>0</v>
      </c>
      <c r="M1108" s="203"/>
      <c r="N1108" s="191"/>
      <c r="O1108" s="190"/>
    </row>
    <row r="1109" spans="2:15" ht="31.5" customHeight="1" outlineLevel="3" x14ac:dyDescent="0.3">
      <c r="B1109" s="124" t="s">
        <v>1938</v>
      </c>
      <c r="C1109" s="2" t="s">
        <v>341</v>
      </c>
      <c r="D1109" s="22" t="s">
        <v>11</v>
      </c>
      <c r="E1109" s="193">
        <f>E1108</f>
        <v>1430</v>
      </c>
      <c r="F1109" s="199">
        <f t="shared" ref="F1109:F1112" si="302">G1109+H1109+I1109*90</f>
        <v>1816.81</v>
      </c>
      <c r="G1109" s="237">
        <v>351.64</v>
      </c>
      <c r="H1109" s="237">
        <v>1465.17</v>
      </c>
      <c r="I1109" s="237">
        <v>0</v>
      </c>
      <c r="J1109" s="225">
        <f t="shared" ref="J1109:J1112" si="303">E1109*F1109</f>
        <v>2598038.2999999998</v>
      </c>
      <c r="K1109" s="46"/>
      <c r="L1109" s="203">
        <v>2598039.65</v>
      </c>
      <c r="M1109" s="203">
        <v>-1.35</v>
      </c>
      <c r="N1109" s="191"/>
      <c r="O1109" s="190"/>
    </row>
    <row r="1110" spans="2:15" ht="15.75" customHeight="1" outlineLevel="3" x14ac:dyDescent="0.3">
      <c r="B1110" s="124" t="s">
        <v>1939</v>
      </c>
      <c r="C1110" s="2" t="s">
        <v>342</v>
      </c>
      <c r="D1110" s="22" t="s">
        <v>8</v>
      </c>
      <c r="E1110" s="193">
        <f>E1108*0.04</f>
        <v>57.2</v>
      </c>
      <c r="F1110" s="199">
        <f t="shared" si="302"/>
        <v>1347.96</v>
      </c>
      <c r="G1110" s="237">
        <v>410.25</v>
      </c>
      <c r="H1110" s="237">
        <v>937.71</v>
      </c>
      <c r="I1110" s="237">
        <v>0</v>
      </c>
      <c r="J1110" s="225">
        <f t="shared" si="303"/>
        <v>77103.31</v>
      </c>
      <c r="K1110" s="46"/>
      <c r="L1110" s="203">
        <v>77103.11</v>
      </c>
      <c r="M1110" s="203">
        <v>0.2</v>
      </c>
      <c r="N1110" s="191"/>
      <c r="O1110" s="190"/>
    </row>
    <row r="1111" spans="2:15" ht="15.75" customHeight="1" outlineLevel="3" x14ac:dyDescent="0.3">
      <c r="B1111" s="124" t="s">
        <v>1940</v>
      </c>
      <c r="C1111" s="2" t="s">
        <v>343</v>
      </c>
      <c r="D1111" s="22" t="s">
        <v>8</v>
      </c>
      <c r="E1111" s="193">
        <f>E1108*0.27</f>
        <v>386.1</v>
      </c>
      <c r="F1111" s="199">
        <f t="shared" si="302"/>
        <v>6798.39</v>
      </c>
      <c r="G1111" s="237">
        <v>1758.2</v>
      </c>
      <c r="H1111" s="237">
        <v>5040.1899999999996</v>
      </c>
      <c r="I1111" s="237">
        <v>0</v>
      </c>
      <c r="J1111" s="225">
        <f t="shared" si="303"/>
        <v>2624858.38</v>
      </c>
      <c r="K1111" s="46"/>
      <c r="L1111" s="203">
        <v>2624858.12</v>
      </c>
      <c r="M1111" s="203">
        <v>0.26</v>
      </c>
      <c r="N1111" s="191"/>
      <c r="O1111" s="190"/>
    </row>
    <row r="1112" spans="2:15" ht="31.5" customHeight="1" outlineLevel="3" x14ac:dyDescent="0.3">
      <c r="B1112" s="124" t="s">
        <v>1941</v>
      </c>
      <c r="C1112" s="2" t="s">
        <v>344</v>
      </c>
      <c r="D1112" s="22" t="s">
        <v>8</v>
      </c>
      <c r="E1112" s="193">
        <f>E1108*1.14</f>
        <v>1630.2</v>
      </c>
      <c r="F1112" s="199">
        <f t="shared" si="302"/>
        <v>1347.96</v>
      </c>
      <c r="G1112" s="237">
        <v>410.25</v>
      </c>
      <c r="H1112" s="237">
        <v>937.71</v>
      </c>
      <c r="I1112" s="237">
        <v>0</v>
      </c>
      <c r="J1112" s="225">
        <f t="shared" si="303"/>
        <v>2197444.39</v>
      </c>
      <c r="K1112" s="46"/>
      <c r="L1112" s="203">
        <v>2197438.7000000002</v>
      </c>
      <c r="M1112" s="203">
        <v>5.69</v>
      </c>
      <c r="N1112" s="191"/>
      <c r="O1112" s="190"/>
    </row>
    <row r="1113" spans="2:15" ht="15.75" customHeight="1" outlineLevel="2" x14ac:dyDescent="0.3">
      <c r="B1113" s="41" t="s">
        <v>664</v>
      </c>
      <c r="C1113" s="42" t="s">
        <v>345</v>
      </c>
      <c r="D1113" s="43" t="s">
        <v>11</v>
      </c>
      <c r="E1113" s="44">
        <v>509</v>
      </c>
      <c r="F1113" s="44"/>
      <c r="G1113" s="44"/>
      <c r="H1113" s="44"/>
      <c r="I1113" s="44"/>
      <c r="J1113" s="116">
        <f>+SUBTOTAL(9,J1114:J1118)</f>
        <v>1909776.65</v>
      </c>
      <c r="K1113" s="45"/>
      <c r="L1113" s="203">
        <v>0</v>
      </c>
      <c r="M1113" s="203"/>
      <c r="N1113" s="191"/>
      <c r="O1113" s="190"/>
    </row>
    <row r="1114" spans="2:15" ht="31.5" customHeight="1" outlineLevel="3" x14ac:dyDescent="0.3">
      <c r="B1114" s="124" t="s">
        <v>1942</v>
      </c>
      <c r="C1114" s="2" t="s">
        <v>346</v>
      </c>
      <c r="D1114" s="22" t="s">
        <v>8</v>
      </c>
      <c r="E1114" s="193">
        <f>E1113*0.25</f>
        <v>127.25</v>
      </c>
      <c r="F1114" s="199">
        <f t="shared" ref="F1114:F1118" si="304">G1114+H1114+I1114*90</f>
        <v>5040.18</v>
      </c>
      <c r="G1114" s="237">
        <v>2930.34</v>
      </c>
      <c r="H1114" s="237">
        <v>2109.84</v>
      </c>
      <c r="I1114" s="237">
        <v>0</v>
      </c>
      <c r="J1114" s="225">
        <f t="shared" ref="J1114:J1118" si="305">E1114*F1114</f>
        <v>641362.91</v>
      </c>
      <c r="K1114" s="46"/>
      <c r="L1114" s="203">
        <v>641363.56999999995</v>
      </c>
      <c r="M1114" s="203">
        <v>-0.66</v>
      </c>
      <c r="N1114" s="191"/>
      <c r="O1114" s="190"/>
    </row>
    <row r="1115" spans="2:15" ht="15.75" customHeight="1" outlineLevel="3" x14ac:dyDescent="0.3">
      <c r="B1115" s="124" t="s">
        <v>1943</v>
      </c>
      <c r="C1115" s="2" t="s">
        <v>347</v>
      </c>
      <c r="D1115" s="22" t="s">
        <v>8</v>
      </c>
      <c r="E1115" s="193">
        <f>E1113*0.1</f>
        <v>50.9</v>
      </c>
      <c r="F1115" s="199">
        <f t="shared" si="304"/>
        <v>1347.96</v>
      </c>
      <c r="G1115" s="237">
        <v>410.25</v>
      </c>
      <c r="H1115" s="237">
        <v>937.71</v>
      </c>
      <c r="I1115" s="237">
        <v>0</v>
      </c>
      <c r="J1115" s="225">
        <f t="shared" si="305"/>
        <v>68611.16</v>
      </c>
      <c r="K1115" s="46"/>
      <c r="L1115" s="203">
        <v>68610.990000000005</v>
      </c>
      <c r="M1115" s="203">
        <v>0.17</v>
      </c>
      <c r="N1115" s="191"/>
      <c r="O1115" s="190"/>
    </row>
    <row r="1116" spans="2:15" ht="15.75" customHeight="1" outlineLevel="3" x14ac:dyDescent="0.3">
      <c r="B1116" s="124" t="s">
        <v>1944</v>
      </c>
      <c r="C1116" s="2" t="s">
        <v>348</v>
      </c>
      <c r="D1116" s="22" t="s">
        <v>11</v>
      </c>
      <c r="E1116" s="193">
        <f>E1113</f>
        <v>509</v>
      </c>
      <c r="F1116" s="199">
        <f t="shared" si="304"/>
        <v>874.42</v>
      </c>
      <c r="G1116" s="237">
        <v>216.85</v>
      </c>
      <c r="H1116" s="237">
        <v>657.57</v>
      </c>
      <c r="I1116" s="237">
        <v>0</v>
      </c>
      <c r="J1116" s="225">
        <f t="shared" si="305"/>
        <v>445079.78</v>
      </c>
      <c r="K1116" s="46"/>
      <c r="L1116" s="203">
        <v>445076.47999999998</v>
      </c>
      <c r="M1116" s="203">
        <v>3.3</v>
      </c>
      <c r="N1116" s="191"/>
      <c r="O1116" s="190"/>
    </row>
    <row r="1117" spans="2:15" ht="15.75" customHeight="1" outlineLevel="3" x14ac:dyDescent="0.3">
      <c r="B1117" s="124" t="s">
        <v>1945</v>
      </c>
      <c r="C1117" s="2" t="s">
        <v>349</v>
      </c>
      <c r="D1117" s="22" t="s">
        <v>8</v>
      </c>
      <c r="E1117" s="193">
        <f>E1113*0.1</f>
        <v>50.9</v>
      </c>
      <c r="F1117" s="199">
        <f t="shared" si="304"/>
        <v>1347.96</v>
      </c>
      <c r="G1117" s="237">
        <v>410.25</v>
      </c>
      <c r="H1117" s="237">
        <v>937.71</v>
      </c>
      <c r="I1117" s="237">
        <v>0</v>
      </c>
      <c r="J1117" s="225">
        <f t="shared" si="305"/>
        <v>68611.16</v>
      </c>
      <c r="K1117" s="46"/>
      <c r="L1117" s="203">
        <v>68610.990000000005</v>
      </c>
      <c r="M1117" s="203">
        <v>0.17</v>
      </c>
      <c r="N1117" s="191"/>
      <c r="O1117" s="190"/>
    </row>
    <row r="1118" spans="2:15" ht="15.75" customHeight="1" outlineLevel="3" x14ac:dyDescent="0.3">
      <c r="B1118" s="124" t="s">
        <v>1946</v>
      </c>
      <c r="C1118" s="2" t="s">
        <v>350</v>
      </c>
      <c r="D1118" s="22" t="s">
        <v>8</v>
      </c>
      <c r="E1118" s="193">
        <f>E1113*1</f>
        <v>509</v>
      </c>
      <c r="F1118" s="199">
        <f t="shared" si="304"/>
        <v>1347.96</v>
      </c>
      <c r="G1118" s="237">
        <v>410.25</v>
      </c>
      <c r="H1118" s="237">
        <v>937.71</v>
      </c>
      <c r="I1118" s="237">
        <v>0</v>
      </c>
      <c r="J1118" s="225">
        <f t="shared" si="305"/>
        <v>686111.64</v>
      </c>
      <c r="K1118" s="46"/>
      <c r="L1118" s="203">
        <v>686109.86</v>
      </c>
      <c r="M1118" s="203">
        <v>1.78</v>
      </c>
      <c r="N1118" s="191"/>
      <c r="O1118" s="190"/>
    </row>
    <row r="1119" spans="2:15" ht="15.75" customHeight="1" outlineLevel="2" x14ac:dyDescent="0.3">
      <c r="B1119" s="50"/>
      <c r="C1119" s="30" t="s">
        <v>351</v>
      </c>
      <c r="D1119" s="40"/>
      <c r="E1119" s="50"/>
      <c r="F1119" s="83"/>
      <c r="G1119" s="83"/>
      <c r="H1119" s="83"/>
      <c r="I1119" s="83"/>
      <c r="J1119" s="85">
        <f>+SUBTOTAL(9,J1120:J1133)</f>
        <v>3045005.3</v>
      </c>
      <c r="K1119" s="40"/>
      <c r="L1119" s="203">
        <v>0</v>
      </c>
      <c r="M1119" s="203"/>
      <c r="N1119" s="191"/>
      <c r="O1119" s="190"/>
    </row>
    <row r="1120" spans="2:15" ht="15.75" customHeight="1" outlineLevel="2" x14ac:dyDescent="0.3">
      <c r="B1120" s="41" t="s">
        <v>665</v>
      </c>
      <c r="C1120" s="42" t="s">
        <v>352</v>
      </c>
      <c r="D1120" s="43" t="s">
        <v>11</v>
      </c>
      <c r="E1120" s="44">
        <v>84</v>
      </c>
      <c r="F1120" s="44"/>
      <c r="G1120" s="44"/>
      <c r="H1120" s="44"/>
      <c r="I1120" s="44"/>
      <c r="J1120" s="116">
        <f>+SUBTOTAL(9,J1121:J1122)</f>
        <v>270448.92</v>
      </c>
      <c r="K1120" s="45"/>
      <c r="L1120" s="203">
        <v>0</v>
      </c>
      <c r="M1120" s="203"/>
      <c r="N1120" s="191"/>
      <c r="O1120" s="190"/>
    </row>
    <row r="1121" spans="2:15" ht="15.75" customHeight="1" outlineLevel="3" x14ac:dyDescent="0.3">
      <c r="B1121" s="124" t="s">
        <v>1947</v>
      </c>
      <c r="C1121" s="2" t="s">
        <v>353</v>
      </c>
      <c r="D1121" s="22" t="s">
        <v>11</v>
      </c>
      <c r="E1121" s="193">
        <f>E1120</f>
        <v>84</v>
      </c>
      <c r="F1121" s="161">
        <f t="shared" ref="F1121:F1122" si="306">G1121+H1121+I1121*90</f>
        <v>2754.52</v>
      </c>
      <c r="G1121" s="237">
        <v>468.85</v>
      </c>
      <c r="H1121" s="237">
        <v>2285.67</v>
      </c>
      <c r="I1121" s="237">
        <v>0</v>
      </c>
      <c r="J1121" s="225">
        <f t="shared" ref="J1121:J1122" si="307">E1121*F1121</f>
        <v>231379.68</v>
      </c>
      <c r="K1121" s="46"/>
      <c r="L1121" s="203">
        <v>231379.66</v>
      </c>
      <c r="M1121" s="203">
        <v>0.02</v>
      </c>
      <c r="N1121" s="191"/>
      <c r="O1121" s="190"/>
    </row>
    <row r="1122" spans="2:15" ht="15.75" customHeight="1" outlineLevel="3" x14ac:dyDescent="0.3">
      <c r="B1122" s="124" t="s">
        <v>1948</v>
      </c>
      <c r="C1122" s="2" t="s">
        <v>354</v>
      </c>
      <c r="D1122" s="22" t="s">
        <v>11</v>
      </c>
      <c r="E1122" s="193">
        <f>E1120</f>
        <v>84</v>
      </c>
      <c r="F1122" s="161">
        <f t="shared" si="306"/>
        <v>465.11</v>
      </c>
      <c r="G1122" s="237">
        <v>234.43</v>
      </c>
      <c r="H1122" s="237">
        <v>230.68</v>
      </c>
      <c r="I1122" s="237">
        <v>0</v>
      </c>
      <c r="J1122" s="225">
        <f t="shared" si="307"/>
        <v>39069.24</v>
      </c>
      <c r="K1122" s="46"/>
      <c r="L1122" s="203">
        <v>39068.699999999997</v>
      </c>
      <c r="M1122" s="203">
        <v>0.54</v>
      </c>
      <c r="N1122" s="191"/>
      <c r="O1122" s="190"/>
    </row>
    <row r="1123" spans="2:15" ht="15.75" customHeight="1" outlineLevel="2" x14ac:dyDescent="0.3">
      <c r="B1123" s="41" t="s">
        <v>666</v>
      </c>
      <c r="C1123" s="42" t="s">
        <v>355</v>
      </c>
      <c r="D1123" s="43" t="s">
        <v>11</v>
      </c>
      <c r="E1123" s="44">
        <v>178</v>
      </c>
      <c r="F1123" s="44"/>
      <c r="G1123" s="44"/>
      <c r="H1123" s="44"/>
      <c r="I1123" s="44"/>
      <c r="J1123" s="116">
        <f>+SUBTOTAL(9,J1124:J1127)</f>
        <v>918433.79</v>
      </c>
      <c r="K1123" s="45"/>
      <c r="L1123" s="203">
        <v>0</v>
      </c>
      <c r="M1123" s="203"/>
      <c r="N1123" s="191"/>
      <c r="O1123" s="190"/>
    </row>
    <row r="1124" spans="2:15" ht="15.75" customHeight="1" outlineLevel="3" x14ac:dyDescent="0.3">
      <c r="B1124" s="124" t="s">
        <v>1949</v>
      </c>
      <c r="C1124" s="2" t="s">
        <v>356</v>
      </c>
      <c r="D1124" s="22" t="s">
        <v>11</v>
      </c>
      <c r="E1124" s="193">
        <f>E1123</f>
        <v>178</v>
      </c>
      <c r="F1124" s="161">
        <f t="shared" ref="F1124:F1127" si="308">G1124+H1124+I1124*90</f>
        <v>761.89</v>
      </c>
      <c r="G1124" s="237">
        <v>761.89</v>
      </c>
      <c r="H1124" s="237">
        <v>0</v>
      </c>
      <c r="I1124" s="237">
        <v>0</v>
      </c>
      <c r="J1124" s="225">
        <f t="shared" ref="J1124:J1127" si="309">E1124*F1124</f>
        <v>135616.42000000001</v>
      </c>
      <c r="K1124" s="46"/>
      <c r="L1124" s="203">
        <v>135616.15</v>
      </c>
      <c r="M1124" s="203">
        <v>0.27</v>
      </c>
      <c r="N1124" s="191"/>
      <c r="O1124" s="190"/>
    </row>
    <row r="1125" spans="2:15" ht="15.75" customHeight="1" outlineLevel="3" x14ac:dyDescent="0.3">
      <c r="B1125" s="124" t="s">
        <v>1950</v>
      </c>
      <c r="C1125" s="2" t="s">
        <v>357</v>
      </c>
      <c r="D1125" s="22" t="s">
        <v>8</v>
      </c>
      <c r="E1125" s="193">
        <f>E1123</f>
        <v>178</v>
      </c>
      <c r="F1125" s="161">
        <f t="shared" si="308"/>
        <v>2871.73</v>
      </c>
      <c r="G1125" s="237">
        <v>1465.17</v>
      </c>
      <c r="H1125" s="237">
        <v>1406.56</v>
      </c>
      <c r="I1125" s="237">
        <v>0</v>
      </c>
      <c r="J1125" s="225">
        <f t="shared" si="309"/>
        <v>511167.94</v>
      </c>
      <c r="K1125" s="46"/>
      <c r="L1125" s="203">
        <v>511168.55</v>
      </c>
      <c r="M1125" s="203">
        <v>-0.61</v>
      </c>
      <c r="N1125" s="191"/>
      <c r="O1125" s="190"/>
    </row>
    <row r="1126" spans="2:15" ht="15.75" customHeight="1" outlineLevel="3" x14ac:dyDescent="0.3">
      <c r="B1126" s="124" t="s">
        <v>1951</v>
      </c>
      <c r="C1126" s="2" t="s">
        <v>358</v>
      </c>
      <c r="D1126" s="22" t="s">
        <v>11</v>
      </c>
      <c r="E1126" s="193">
        <f>E1123*0.12</f>
        <v>21.36</v>
      </c>
      <c r="F1126" s="161">
        <f t="shared" si="308"/>
        <v>117.22</v>
      </c>
      <c r="G1126" s="237">
        <v>58.61</v>
      </c>
      <c r="H1126" s="237">
        <v>58.61</v>
      </c>
      <c r="I1126" s="237">
        <v>0</v>
      </c>
      <c r="J1126" s="225">
        <f t="shared" si="309"/>
        <v>2503.8200000000002</v>
      </c>
      <c r="K1126" s="46"/>
      <c r="L1126" s="203">
        <v>2503.6799999999998</v>
      </c>
      <c r="M1126" s="203">
        <v>0.14000000000000001</v>
      </c>
      <c r="N1126" s="191"/>
      <c r="O1126" s="190"/>
    </row>
    <row r="1127" spans="2:15" ht="15.75" customHeight="1" outlineLevel="3" x14ac:dyDescent="0.3">
      <c r="B1127" s="124" t="s">
        <v>1952</v>
      </c>
      <c r="C1127" s="2" t="s">
        <v>359</v>
      </c>
      <c r="D1127" s="22" t="s">
        <v>8</v>
      </c>
      <c r="E1127" s="193">
        <f>E1123*0.3</f>
        <v>53.4</v>
      </c>
      <c r="F1127" s="161">
        <f t="shared" si="308"/>
        <v>5040.18</v>
      </c>
      <c r="G1127" s="237">
        <v>2930.34</v>
      </c>
      <c r="H1127" s="237">
        <v>2109.84</v>
      </c>
      <c r="I1127" s="237">
        <v>0</v>
      </c>
      <c r="J1127" s="225">
        <f t="shared" si="309"/>
        <v>269145.61</v>
      </c>
      <c r="K1127" s="46"/>
      <c r="L1127" s="203">
        <v>269145.89</v>
      </c>
      <c r="M1127" s="203">
        <v>-0.28000000000000003</v>
      </c>
      <c r="N1127" s="191"/>
      <c r="O1127" s="190"/>
    </row>
    <row r="1128" spans="2:15" ht="23.25" customHeight="1" outlineLevel="2" x14ac:dyDescent="0.3">
      <c r="B1128" s="41" t="s">
        <v>667</v>
      </c>
      <c r="C1128" s="42" t="s">
        <v>360</v>
      </c>
      <c r="D1128" s="43" t="s">
        <v>11</v>
      </c>
      <c r="E1128" s="44">
        <v>304</v>
      </c>
      <c r="F1128" s="44"/>
      <c r="G1128" s="44"/>
      <c r="H1128" s="44"/>
      <c r="I1128" s="44"/>
      <c r="J1128" s="116">
        <f>+SUBTOTAL(9,J1129:J1133)</f>
        <v>1856122.59</v>
      </c>
      <c r="K1128" s="44"/>
      <c r="L1128" s="203">
        <v>0</v>
      </c>
      <c r="M1128" s="203"/>
      <c r="N1128" s="191"/>
      <c r="O1128" s="190"/>
    </row>
    <row r="1129" spans="2:15" ht="63" customHeight="1" outlineLevel="3" x14ac:dyDescent="0.3">
      <c r="B1129" s="124" t="s">
        <v>1953</v>
      </c>
      <c r="C1129" s="2" t="s">
        <v>361</v>
      </c>
      <c r="D1129" s="22" t="s">
        <v>11</v>
      </c>
      <c r="E1129" s="193">
        <f>E1128</f>
        <v>304</v>
      </c>
      <c r="F1129" s="161">
        <f t="shared" ref="F1129:F1133" si="310">G1129+H1129+I1129*90</f>
        <v>3164.77</v>
      </c>
      <c r="G1129" s="237">
        <v>527.46</v>
      </c>
      <c r="H1129" s="237">
        <v>2637.31</v>
      </c>
      <c r="I1129" s="237">
        <v>0</v>
      </c>
      <c r="J1129" s="225">
        <f t="shared" ref="J1129:J1133" si="311">E1129*F1129</f>
        <v>962090.08</v>
      </c>
      <c r="K1129" s="46"/>
      <c r="L1129" s="203">
        <v>962089.31</v>
      </c>
      <c r="M1129" s="203">
        <v>0.77</v>
      </c>
      <c r="N1129" s="191"/>
      <c r="O1129" s="190"/>
    </row>
    <row r="1130" spans="2:15" ht="15.75" customHeight="1" outlineLevel="3" x14ac:dyDescent="0.3">
      <c r="B1130" s="124" t="s">
        <v>1954</v>
      </c>
      <c r="C1130" s="2" t="s">
        <v>299</v>
      </c>
      <c r="D1130" s="22" t="s">
        <v>11</v>
      </c>
      <c r="E1130" s="193">
        <f>E1128</f>
        <v>304</v>
      </c>
      <c r="F1130" s="161">
        <f t="shared" si="310"/>
        <v>426.66</v>
      </c>
      <c r="G1130" s="237">
        <v>234.43</v>
      </c>
      <c r="H1130" s="237">
        <v>192.23</v>
      </c>
      <c r="I1130" s="237">
        <v>0</v>
      </c>
      <c r="J1130" s="225">
        <f t="shared" si="311"/>
        <v>129704.64</v>
      </c>
      <c r="K1130" s="46"/>
      <c r="L1130" s="203">
        <v>129703.89</v>
      </c>
      <c r="M1130" s="203">
        <v>0.75</v>
      </c>
      <c r="N1130" s="191"/>
      <c r="O1130" s="190"/>
    </row>
    <row r="1131" spans="2:15" ht="15.75" customHeight="1" outlineLevel="3" x14ac:dyDescent="0.3">
      <c r="B1131" s="124" t="s">
        <v>1955</v>
      </c>
      <c r="C1131" s="2" t="s">
        <v>289</v>
      </c>
      <c r="D1131" s="22" t="s">
        <v>8</v>
      </c>
      <c r="E1131" s="193">
        <f>E1128*0.12</f>
        <v>36.479999999999997</v>
      </c>
      <c r="F1131" s="161">
        <f t="shared" si="310"/>
        <v>6798.39</v>
      </c>
      <c r="G1131" s="237">
        <v>1758.2</v>
      </c>
      <c r="H1131" s="237">
        <v>5040.1899999999996</v>
      </c>
      <c r="I1131" s="237">
        <v>0</v>
      </c>
      <c r="J1131" s="225">
        <f t="shared" si="311"/>
        <v>248005.27</v>
      </c>
      <c r="K1131" s="46"/>
      <c r="L1131" s="203">
        <v>248005.24</v>
      </c>
      <c r="M1131" s="203">
        <v>0.03</v>
      </c>
      <c r="N1131" s="191"/>
      <c r="O1131" s="190"/>
    </row>
    <row r="1132" spans="2:15" ht="15.75" customHeight="1" outlineLevel="3" x14ac:dyDescent="0.3">
      <c r="B1132" s="124" t="s">
        <v>1956</v>
      </c>
      <c r="C1132" s="2" t="s">
        <v>318</v>
      </c>
      <c r="D1132" s="22" t="s">
        <v>8</v>
      </c>
      <c r="E1132" s="193">
        <f>E1128*0.3</f>
        <v>91.2</v>
      </c>
      <c r="F1132" s="161">
        <f t="shared" si="310"/>
        <v>1347.96</v>
      </c>
      <c r="G1132" s="237">
        <v>410.25</v>
      </c>
      <c r="H1132" s="237">
        <v>937.71</v>
      </c>
      <c r="I1132" s="237">
        <v>0</v>
      </c>
      <c r="J1132" s="225">
        <f t="shared" si="311"/>
        <v>122933.95</v>
      </c>
      <c r="K1132" s="46"/>
      <c r="L1132" s="203">
        <v>122933.63</v>
      </c>
      <c r="M1132" s="203">
        <v>0.32</v>
      </c>
      <c r="N1132" s="191"/>
      <c r="O1132" s="190"/>
    </row>
    <row r="1133" spans="2:15" ht="15.75" customHeight="1" outlineLevel="3" x14ac:dyDescent="0.3">
      <c r="B1133" s="124" t="s">
        <v>1957</v>
      </c>
      <c r="C1133" s="2" t="s">
        <v>319</v>
      </c>
      <c r="D1133" s="22" t="s">
        <v>8</v>
      </c>
      <c r="E1133" s="193">
        <f>E1128*0.96</f>
        <v>291.83999999999997</v>
      </c>
      <c r="F1133" s="161">
        <f t="shared" si="310"/>
        <v>1347.96</v>
      </c>
      <c r="G1133" s="237">
        <v>410.25</v>
      </c>
      <c r="H1133" s="237">
        <v>937.71</v>
      </c>
      <c r="I1133" s="237">
        <v>0</v>
      </c>
      <c r="J1133" s="225">
        <f t="shared" si="311"/>
        <v>393388.65</v>
      </c>
      <c r="K1133" s="46"/>
      <c r="L1133" s="203">
        <v>393387.63</v>
      </c>
      <c r="M1133" s="203">
        <v>1.02</v>
      </c>
      <c r="N1133" s="191"/>
      <c r="O1133" s="190"/>
    </row>
    <row r="1134" spans="2:15" ht="47.25" customHeight="1" outlineLevel="2" x14ac:dyDescent="0.3">
      <c r="B1134" s="39"/>
      <c r="C1134" s="30" t="s">
        <v>362</v>
      </c>
      <c r="D1134" s="30" t="s">
        <v>11</v>
      </c>
      <c r="E1134" s="54">
        <v>14</v>
      </c>
      <c r="F1134" s="83"/>
      <c r="G1134" s="83"/>
      <c r="H1134" s="83"/>
      <c r="I1134" s="83"/>
      <c r="J1134" s="85">
        <f>+SUBTOTAL(9,J1135:J1140)</f>
        <v>76224.05</v>
      </c>
      <c r="K1134" s="30" t="s">
        <v>363</v>
      </c>
      <c r="L1134" s="203">
        <v>0</v>
      </c>
      <c r="M1134" s="203"/>
      <c r="N1134" s="191"/>
      <c r="O1134" s="190"/>
    </row>
    <row r="1135" spans="2:15" ht="31.5" customHeight="1" outlineLevel="2" x14ac:dyDescent="0.3">
      <c r="B1135" s="41" t="s">
        <v>668</v>
      </c>
      <c r="C1135" s="42" t="s">
        <v>297</v>
      </c>
      <c r="D1135" s="43" t="s">
        <v>11</v>
      </c>
      <c r="E1135" s="44">
        <v>14</v>
      </c>
      <c r="F1135" s="44"/>
      <c r="G1135" s="44"/>
      <c r="H1135" s="44"/>
      <c r="I1135" s="44"/>
      <c r="J1135" s="116">
        <f>+SUBTOTAL(9,J1136:J1140)</f>
        <v>76224.05</v>
      </c>
      <c r="K1135" s="45"/>
      <c r="L1135" s="203">
        <v>0</v>
      </c>
      <c r="M1135" s="203"/>
      <c r="N1135" s="191"/>
      <c r="O1135" s="190"/>
    </row>
    <row r="1136" spans="2:15" ht="94.5" customHeight="1" outlineLevel="3" x14ac:dyDescent="0.3">
      <c r="B1136" s="124" t="s">
        <v>1958</v>
      </c>
      <c r="C1136" s="2" t="s">
        <v>298</v>
      </c>
      <c r="D1136" s="22" t="s">
        <v>11</v>
      </c>
      <c r="E1136" s="193">
        <f>E1135</f>
        <v>14</v>
      </c>
      <c r="F1136" s="161">
        <f t="shared" ref="F1136:F1140" si="312">G1136+H1136+I1136*90</f>
        <v>3393.33</v>
      </c>
      <c r="G1136" s="237">
        <v>527.46</v>
      </c>
      <c r="H1136" s="237">
        <v>2865.87</v>
      </c>
      <c r="I1136" s="237">
        <v>0</v>
      </c>
      <c r="J1136" s="225">
        <f t="shared" ref="J1136:J1140" si="313">E1136*F1136</f>
        <v>47506.62</v>
      </c>
      <c r="K1136" s="21"/>
      <c r="L1136" s="203">
        <v>47506.68</v>
      </c>
      <c r="M1136" s="203">
        <v>-0.06</v>
      </c>
      <c r="N1136" s="191"/>
      <c r="O1136" s="190"/>
    </row>
    <row r="1137" spans="2:15" ht="15.75" customHeight="1" outlineLevel="3" x14ac:dyDescent="0.3">
      <c r="B1137" s="124" t="s">
        <v>1959</v>
      </c>
      <c r="C1137" s="2" t="s">
        <v>299</v>
      </c>
      <c r="D1137" s="22" t="s">
        <v>11</v>
      </c>
      <c r="E1137" s="193">
        <f>E1135</f>
        <v>14</v>
      </c>
      <c r="F1137" s="161">
        <f t="shared" si="312"/>
        <v>426.66</v>
      </c>
      <c r="G1137" s="237">
        <v>234.43</v>
      </c>
      <c r="H1137" s="237">
        <v>192.23</v>
      </c>
      <c r="I1137" s="237">
        <v>0</v>
      </c>
      <c r="J1137" s="225">
        <f t="shared" si="313"/>
        <v>5973.24</v>
      </c>
      <c r="K1137" s="27"/>
      <c r="L1137" s="203">
        <v>5973.21</v>
      </c>
      <c r="M1137" s="203">
        <v>0.03</v>
      </c>
      <c r="N1137" s="191"/>
      <c r="O1137" s="190"/>
    </row>
    <row r="1138" spans="2:15" ht="15.75" customHeight="1" outlineLevel="3" x14ac:dyDescent="0.3">
      <c r="B1138" s="124" t="s">
        <v>1960</v>
      </c>
      <c r="C1138" s="2" t="s">
        <v>289</v>
      </c>
      <c r="D1138" s="22" t="s">
        <v>8</v>
      </c>
      <c r="E1138" s="193">
        <f>E1135*0.12</f>
        <v>1.68</v>
      </c>
      <c r="F1138" s="161">
        <f t="shared" si="312"/>
        <v>6798.39</v>
      </c>
      <c r="G1138" s="237">
        <v>1758.2</v>
      </c>
      <c r="H1138" s="237">
        <v>5040.1899999999996</v>
      </c>
      <c r="I1138" s="237">
        <v>0</v>
      </c>
      <c r="J1138" s="225">
        <f t="shared" si="313"/>
        <v>11421.3</v>
      </c>
      <c r="K1138" s="21"/>
      <c r="L1138" s="203">
        <v>11421.29</v>
      </c>
      <c r="M1138" s="203">
        <v>0.01</v>
      </c>
      <c r="N1138" s="191"/>
      <c r="O1138" s="190"/>
    </row>
    <row r="1139" spans="2:15" ht="15.75" customHeight="1" outlineLevel="3" x14ac:dyDescent="0.3">
      <c r="B1139" s="124" t="s">
        <v>1961</v>
      </c>
      <c r="C1139" s="2" t="s">
        <v>300</v>
      </c>
      <c r="D1139" s="22" t="s">
        <v>8</v>
      </c>
      <c r="E1139" s="193">
        <f>E1135*0.3</f>
        <v>4.2</v>
      </c>
      <c r="F1139" s="161">
        <f t="shared" si="312"/>
        <v>1347.96</v>
      </c>
      <c r="G1139" s="237">
        <v>410.25</v>
      </c>
      <c r="H1139" s="237">
        <v>937.71</v>
      </c>
      <c r="I1139" s="237">
        <v>0</v>
      </c>
      <c r="J1139" s="225">
        <f t="shared" si="313"/>
        <v>5661.43</v>
      </c>
      <c r="K1139" s="21"/>
      <c r="L1139" s="203">
        <v>5661.42</v>
      </c>
      <c r="M1139" s="203">
        <v>0.01</v>
      </c>
      <c r="N1139" s="191"/>
      <c r="O1139" s="190"/>
    </row>
    <row r="1140" spans="2:15" ht="15.75" customHeight="1" outlineLevel="3" x14ac:dyDescent="0.3">
      <c r="B1140" s="124" t="s">
        <v>1962</v>
      </c>
      <c r="C1140" s="2" t="s">
        <v>291</v>
      </c>
      <c r="D1140" s="22" t="s">
        <v>11</v>
      </c>
      <c r="E1140" s="193">
        <f>E1135</f>
        <v>14</v>
      </c>
      <c r="F1140" s="161">
        <f t="shared" si="312"/>
        <v>404.39</v>
      </c>
      <c r="G1140" s="237">
        <v>263.73</v>
      </c>
      <c r="H1140" s="237">
        <v>140.66</v>
      </c>
      <c r="I1140" s="237">
        <v>0</v>
      </c>
      <c r="J1140" s="225">
        <f t="shared" si="313"/>
        <v>5661.46</v>
      </c>
      <c r="K1140" s="21"/>
      <c r="L1140" s="203">
        <v>5661.42</v>
      </c>
      <c r="M1140" s="203">
        <v>0.04</v>
      </c>
      <c r="N1140" s="191"/>
      <c r="O1140" s="190"/>
    </row>
    <row r="1141" spans="2:15" ht="15.75" customHeight="1" outlineLevel="2" x14ac:dyDescent="0.3">
      <c r="B1141" s="39" t="s">
        <v>669</v>
      </c>
      <c r="C1141" s="30" t="s">
        <v>473</v>
      </c>
      <c r="D1141" s="50" t="s">
        <v>155</v>
      </c>
      <c r="E1141" s="50">
        <v>737</v>
      </c>
      <c r="F1141" s="83"/>
      <c r="G1141" s="83"/>
      <c r="H1141" s="83"/>
      <c r="I1141" s="83"/>
      <c r="J1141" s="85">
        <f>+SUBTOTAL(9,J1142)</f>
        <v>3481374.27</v>
      </c>
      <c r="K1141" s="40"/>
      <c r="L1141" s="203">
        <v>0</v>
      </c>
      <c r="M1141" s="203"/>
      <c r="N1141" s="191"/>
      <c r="O1141" s="190"/>
    </row>
    <row r="1142" spans="2:15" ht="87.75" customHeight="1" outlineLevel="3" x14ac:dyDescent="0.3">
      <c r="B1142" s="124" t="s">
        <v>1963</v>
      </c>
      <c r="C1142" s="185" t="s">
        <v>474</v>
      </c>
      <c r="D1142" s="18" t="s">
        <v>155</v>
      </c>
      <c r="E1142" s="193">
        <f>E1141</f>
        <v>737</v>
      </c>
      <c r="F1142" s="161">
        <f>G1142+H1142+I1142*90</f>
        <v>4723.71</v>
      </c>
      <c r="G1142" s="237">
        <v>1113.53</v>
      </c>
      <c r="H1142" s="237">
        <v>3610.18</v>
      </c>
      <c r="I1142" s="237">
        <v>0</v>
      </c>
      <c r="J1142" s="225">
        <f>E1142*F1142</f>
        <v>3481374.27</v>
      </c>
      <c r="K1142" s="55"/>
      <c r="L1142" s="203">
        <v>3481373.13</v>
      </c>
      <c r="M1142" s="203">
        <v>1.1399999999999999</v>
      </c>
      <c r="N1142" s="191"/>
      <c r="O1142" s="190"/>
    </row>
    <row r="1143" spans="2:15" ht="15.75" customHeight="1" outlineLevel="2" x14ac:dyDescent="0.3">
      <c r="B1143" s="39" t="s">
        <v>670</v>
      </c>
      <c r="C1143" s="30" t="s">
        <v>475</v>
      </c>
      <c r="D1143" s="50" t="s">
        <v>11</v>
      </c>
      <c r="E1143" s="50">
        <v>61</v>
      </c>
      <c r="F1143" s="83"/>
      <c r="G1143" s="83"/>
      <c r="H1143" s="83"/>
      <c r="I1143" s="83"/>
      <c r="J1143" s="85">
        <f>+SUBTOTAL(9,J1144:J1152)</f>
        <v>4364280.66</v>
      </c>
      <c r="K1143" s="40"/>
      <c r="L1143" s="203">
        <v>0</v>
      </c>
      <c r="M1143" s="203"/>
      <c r="N1143" s="191"/>
      <c r="O1143" s="190"/>
    </row>
    <row r="1144" spans="2:15" ht="36.75" customHeight="1" outlineLevel="3" x14ac:dyDescent="0.3">
      <c r="B1144" s="124" t="s">
        <v>1964</v>
      </c>
      <c r="C1144" s="2" t="s">
        <v>476</v>
      </c>
      <c r="D1144" s="22" t="s">
        <v>11</v>
      </c>
      <c r="E1144" s="193">
        <f>E1143</f>
        <v>61</v>
      </c>
      <c r="F1144" s="161">
        <f t="shared" ref="F1144:F1148" si="314">G1144+H1144+I1144*90</f>
        <v>3393.33</v>
      </c>
      <c r="G1144" s="237">
        <v>527.46</v>
      </c>
      <c r="H1144" s="237">
        <v>2865.87</v>
      </c>
      <c r="I1144" s="237">
        <v>0</v>
      </c>
      <c r="J1144" s="225">
        <f t="shared" ref="J1144:J1148" si="315">E1144*F1144</f>
        <v>206993.13</v>
      </c>
      <c r="K1144" s="57"/>
      <c r="L1144" s="203">
        <v>206993.37</v>
      </c>
      <c r="M1144" s="203">
        <v>-0.24</v>
      </c>
      <c r="N1144" s="191"/>
      <c r="O1144" s="190"/>
    </row>
    <row r="1145" spans="2:15" ht="15.75" customHeight="1" outlineLevel="3" x14ac:dyDescent="0.3">
      <c r="B1145" s="124" t="s">
        <v>1965</v>
      </c>
      <c r="C1145" s="2" t="s">
        <v>299</v>
      </c>
      <c r="D1145" s="22" t="s">
        <v>11</v>
      </c>
      <c r="E1145" s="193">
        <f>E1143</f>
        <v>61</v>
      </c>
      <c r="F1145" s="161">
        <f t="shared" si="314"/>
        <v>426.66</v>
      </c>
      <c r="G1145" s="237">
        <v>234.43</v>
      </c>
      <c r="H1145" s="237">
        <v>192.23</v>
      </c>
      <c r="I1145" s="237">
        <v>0</v>
      </c>
      <c r="J1145" s="225">
        <f t="shared" si="315"/>
        <v>26026.26</v>
      </c>
      <c r="K1145" s="57"/>
      <c r="L1145" s="203">
        <v>26026.11</v>
      </c>
      <c r="M1145" s="203">
        <v>0.15</v>
      </c>
      <c r="N1145" s="191"/>
      <c r="O1145" s="190"/>
    </row>
    <row r="1146" spans="2:15" ht="15.75" customHeight="1" outlineLevel="3" x14ac:dyDescent="0.3">
      <c r="B1146" s="124" t="s">
        <v>1966</v>
      </c>
      <c r="C1146" s="2" t="s">
        <v>289</v>
      </c>
      <c r="D1146" s="22" t="s">
        <v>8</v>
      </c>
      <c r="E1146" s="193">
        <f>E1143*0.12</f>
        <v>7.32</v>
      </c>
      <c r="F1146" s="161">
        <f t="shared" si="314"/>
        <v>6798.39</v>
      </c>
      <c r="G1146" s="237">
        <v>1758.2</v>
      </c>
      <c r="H1146" s="237">
        <v>5040.1899999999996</v>
      </c>
      <c r="I1146" s="237">
        <v>0</v>
      </c>
      <c r="J1146" s="225">
        <f t="shared" si="315"/>
        <v>49764.21</v>
      </c>
      <c r="K1146" s="57"/>
      <c r="L1146" s="203">
        <v>49764.21</v>
      </c>
      <c r="M1146" s="203">
        <v>0</v>
      </c>
      <c r="N1146" s="191"/>
      <c r="O1146" s="190"/>
    </row>
    <row r="1147" spans="2:15" ht="15.75" customHeight="1" outlineLevel="3" x14ac:dyDescent="0.3">
      <c r="B1147" s="124" t="s">
        <v>1967</v>
      </c>
      <c r="C1147" s="2" t="s">
        <v>300</v>
      </c>
      <c r="D1147" s="22" t="s">
        <v>8</v>
      </c>
      <c r="E1147" s="193">
        <f>E1143*0.3</f>
        <v>18.3</v>
      </c>
      <c r="F1147" s="161">
        <f t="shared" si="314"/>
        <v>1347.96</v>
      </c>
      <c r="G1147" s="237">
        <v>410.25</v>
      </c>
      <c r="H1147" s="237">
        <v>937.71</v>
      </c>
      <c r="I1147" s="237">
        <v>0</v>
      </c>
      <c r="J1147" s="225">
        <f t="shared" si="315"/>
        <v>24667.67</v>
      </c>
      <c r="K1147" s="57"/>
      <c r="L1147" s="203">
        <v>24667.599999999999</v>
      </c>
      <c r="M1147" s="203">
        <v>7.0000000000000007E-2</v>
      </c>
      <c r="N1147" s="191"/>
      <c r="O1147" s="190"/>
    </row>
    <row r="1148" spans="2:15" ht="15.75" customHeight="1" outlineLevel="3" x14ac:dyDescent="0.3">
      <c r="B1148" s="124" t="s">
        <v>1968</v>
      </c>
      <c r="C1148" s="2" t="s">
        <v>291</v>
      </c>
      <c r="D1148" s="22" t="s">
        <v>11</v>
      </c>
      <c r="E1148" s="193">
        <f>E1143</f>
        <v>61</v>
      </c>
      <c r="F1148" s="161">
        <f t="shared" si="314"/>
        <v>404.39</v>
      </c>
      <c r="G1148" s="237">
        <v>263.73</v>
      </c>
      <c r="H1148" s="237">
        <v>140.66</v>
      </c>
      <c r="I1148" s="237">
        <v>0</v>
      </c>
      <c r="J1148" s="225">
        <f t="shared" si="315"/>
        <v>24667.79</v>
      </c>
      <c r="K1148" s="57"/>
      <c r="L1148" s="203">
        <v>24667.599999999999</v>
      </c>
      <c r="M1148" s="203">
        <v>0.19</v>
      </c>
      <c r="N1148" s="191"/>
      <c r="O1148" s="190"/>
    </row>
    <row r="1149" spans="2:15" ht="15.75" customHeight="1" outlineLevel="2" x14ac:dyDescent="0.3">
      <c r="B1149" s="58" t="s">
        <v>671</v>
      </c>
      <c r="C1149" s="59" t="s">
        <v>575</v>
      </c>
      <c r="D1149" s="60"/>
      <c r="E1149" s="61"/>
      <c r="F1149" s="61"/>
      <c r="G1149" s="61"/>
      <c r="H1149" s="61"/>
      <c r="I1149" s="61"/>
      <c r="J1149" s="63">
        <f>+SUBTOTAL(9,J1150:J1152)</f>
        <v>4032161.6</v>
      </c>
      <c r="K1149" s="62"/>
      <c r="L1149" s="203">
        <v>0</v>
      </c>
      <c r="M1149" s="203"/>
      <c r="N1149" s="191"/>
      <c r="O1149" s="190"/>
    </row>
    <row r="1150" spans="2:15" s="173" customFormat="1" ht="47.25" customHeight="1" outlineLevel="2" x14ac:dyDescent="0.3">
      <c r="B1150" s="124" t="s">
        <v>1969</v>
      </c>
      <c r="C1150" s="174" t="s">
        <v>535</v>
      </c>
      <c r="D1150" s="213" t="s">
        <v>366</v>
      </c>
      <c r="E1150" s="193">
        <v>1800</v>
      </c>
      <c r="F1150" s="161">
        <f t="shared" ref="F1150:F1152" si="316">G1150+H1150+I1150*90</f>
        <v>1172.1400000000001</v>
      </c>
      <c r="G1150" s="237">
        <v>234.43</v>
      </c>
      <c r="H1150" s="237">
        <v>937.71</v>
      </c>
      <c r="I1150" s="237">
        <v>0</v>
      </c>
      <c r="J1150" s="225">
        <f t="shared" ref="J1150:J1152" si="317">E1150*F1150</f>
        <v>2109852</v>
      </c>
      <c r="K1150" s="214"/>
      <c r="L1150" s="203">
        <v>2109844.9700000002</v>
      </c>
      <c r="M1150" s="203">
        <v>7.03</v>
      </c>
      <c r="N1150" s="191"/>
      <c r="O1150" s="190"/>
    </row>
    <row r="1151" spans="2:15" s="173" customFormat="1" ht="47.25" customHeight="1" outlineLevel="2" x14ac:dyDescent="0.3">
      <c r="B1151" s="124" t="s">
        <v>1970</v>
      </c>
      <c r="C1151" s="174" t="s">
        <v>536</v>
      </c>
      <c r="D1151" s="213" t="s">
        <v>366</v>
      </c>
      <c r="E1151" s="193">
        <v>920</v>
      </c>
      <c r="F1151" s="161">
        <f t="shared" si="316"/>
        <v>1172.1400000000001</v>
      </c>
      <c r="G1151" s="237">
        <v>234.43</v>
      </c>
      <c r="H1151" s="237">
        <v>937.71</v>
      </c>
      <c r="I1151" s="237">
        <v>0</v>
      </c>
      <c r="J1151" s="225">
        <f t="shared" si="317"/>
        <v>1078368.8</v>
      </c>
      <c r="K1151" s="214"/>
      <c r="L1151" s="203">
        <v>1078365.21</v>
      </c>
      <c r="M1151" s="203">
        <v>3.59</v>
      </c>
      <c r="N1151" s="191"/>
      <c r="O1151" s="190"/>
    </row>
    <row r="1152" spans="2:15" s="173" customFormat="1" ht="47.25" customHeight="1" outlineLevel="2" x14ac:dyDescent="0.3">
      <c r="B1152" s="124" t="s">
        <v>1971</v>
      </c>
      <c r="C1152" s="174" t="s">
        <v>537</v>
      </c>
      <c r="D1152" s="213" t="s">
        <v>366</v>
      </c>
      <c r="E1152" s="193">
        <v>720</v>
      </c>
      <c r="F1152" s="161">
        <f t="shared" si="316"/>
        <v>1172.1400000000001</v>
      </c>
      <c r="G1152" s="237">
        <v>234.43</v>
      </c>
      <c r="H1152" s="237">
        <v>937.71</v>
      </c>
      <c r="I1152" s="237">
        <v>0</v>
      </c>
      <c r="J1152" s="225">
        <f t="shared" si="317"/>
        <v>843940.8</v>
      </c>
      <c r="K1152" s="214"/>
      <c r="L1152" s="203">
        <v>843937.99</v>
      </c>
      <c r="M1152" s="203">
        <v>2.81</v>
      </c>
      <c r="N1152" s="191"/>
      <c r="O1152" s="190"/>
    </row>
    <row r="1153" spans="2:15" ht="20.25" customHeight="1" outlineLevel="1" x14ac:dyDescent="0.3">
      <c r="B1153" s="34" t="s">
        <v>37</v>
      </c>
      <c r="C1153" s="4" t="s">
        <v>3099</v>
      </c>
      <c r="D1153" s="25"/>
      <c r="E1153" s="35"/>
      <c r="F1153" s="36"/>
      <c r="G1153" s="36"/>
      <c r="H1153" s="36"/>
      <c r="I1153" s="36"/>
      <c r="J1153" s="115">
        <f>+SUBTOTAL(9,J1154:J1214)</f>
        <v>70565051.430000007</v>
      </c>
      <c r="K1153" s="25"/>
      <c r="L1153" s="203">
        <v>0</v>
      </c>
      <c r="M1153" s="203"/>
      <c r="N1153" s="191"/>
      <c r="O1153" s="190"/>
    </row>
    <row r="1154" spans="2:15" ht="15.75" customHeight="1" outlineLevel="2" x14ac:dyDescent="0.3">
      <c r="B1154" s="41" t="s">
        <v>96</v>
      </c>
      <c r="C1154" s="42" t="s">
        <v>563</v>
      </c>
      <c r="D1154" s="64"/>
      <c r="E1154" s="43"/>
      <c r="F1154" s="44"/>
      <c r="G1154" s="44"/>
      <c r="H1154" s="44"/>
      <c r="I1154" s="44"/>
      <c r="J1154" s="116">
        <f>+SUBTOTAL(9,J1155:J1210)</f>
        <v>65208389.5</v>
      </c>
      <c r="K1154" s="64"/>
      <c r="L1154" s="203">
        <v>0</v>
      </c>
      <c r="M1154" s="203"/>
      <c r="N1154" s="191"/>
      <c r="O1154" s="190"/>
    </row>
    <row r="1155" spans="2:15" ht="15.75" customHeight="1" outlineLevel="2" x14ac:dyDescent="0.3">
      <c r="B1155" s="124" t="s">
        <v>949</v>
      </c>
      <c r="C1155" s="2" t="s">
        <v>364</v>
      </c>
      <c r="D1155" s="22" t="s">
        <v>55</v>
      </c>
      <c r="E1155" s="65">
        <v>11</v>
      </c>
      <c r="F1155" s="163">
        <f t="shared" ref="F1155:F1210" si="318">G1155+H1155+I1155*90</f>
        <v>28236.76</v>
      </c>
      <c r="G1155" s="237">
        <v>2566.98</v>
      </c>
      <c r="H1155" s="237">
        <v>25669.78</v>
      </c>
      <c r="I1155" s="237">
        <v>0</v>
      </c>
      <c r="J1155" s="226">
        <f t="shared" ref="J1155:J1210" si="319">E1155*F1155</f>
        <v>310604.36</v>
      </c>
      <c r="K1155" s="66"/>
      <c r="L1155" s="203">
        <v>310604.34000000003</v>
      </c>
      <c r="M1155" s="203">
        <v>0.02</v>
      </c>
      <c r="N1155" s="191"/>
      <c r="O1155" s="190"/>
    </row>
    <row r="1156" spans="2:15" ht="15.75" customHeight="1" outlineLevel="2" x14ac:dyDescent="0.3">
      <c r="B1156" s="124" t="s">
        <v>950</v>
      </c>
      <c r="C1156" s="2" t="s">
        <v>365</v>
      </c>
      <c r="D1156" s="22" t="s">
        <v>366</v>
      </c>
      <c r="E1156" s="65">
        <v>23.2</v>
      </c>
      <c r="F1156" s="163">
        <f t="shared" si="318"/>
        <v>35972.86</v>
      </c>
      <c r="G1156" s="237">
        <v>3270.26</v>
      </c>
      <c r="H1156" s="237">
        <v>32702.6</v>
      </c>
      <c r="I1156" s="237">
        <v>0</v>
      </c>
      <c r="J1156" s="226">
        <f t="shared" si="319"/>
        <v>834570.35</v>
      </c>
      <c r="K1156" s="66"/>
      <c r="L1156" s="203">
        <v>834570.28</v>
      </c>
      <c r="M1156" s="203">
        <v>7.0000000000000007E-2</v>
      </c>
      <c r="N1156" s="191"/>
      <c r="O1156" s="190"/>
    </row>
    <row r="1157" spans="2:15" ht="15.75" customHeight="1" outlineLevel="2" x14ac:dyDescent="0.3">
      <c r="B1157" s="124" t="s">
        <v>951</v>
      </c>
      <c r="C1157" s="2" t="s">
        <v>367</v>
      </c>
      <c r="D1157" s="22" t="s">
        <v>55</v>
      </c>
      <c r="E1157" s="65">
        <v>13</v>
      </c>
      <c r="F1157" s="163">
        <f t="shared" si="318"/>
        <v>177289.19</v>
      </c>
      <c r="G1157" s="237">
        <v>16117.2</v>
      </c>
      <c r="H1157" s="237">
        <v>161171.99</v>
      </c>
      <c r="I1157" s="237">
        <v>0</v>
      </c>
      <c r="J1157" s="226">
        <f t="shared" si="319"/>
        <v>2304759.4700000002</v>
      </c>
      <c r="K1157" s="66"/>
      <c r="L1157" s="203">
        <v>2304759.5299999998</v>
      </c>
      <c r="M1157" s="203">
        <v>-0.06</v>
      </c>
      <c r="N1157" s="191"/>
      <c r="O1157" s="190"/>
    </row>
    <row r="1158" spans="2:15" ht="15.75" customHeight="1" outlineLevel="2" x14ac:dyDescent="0.3">
      <c r="B1158" s="124" t="s">
        <v>952</v>
      </c>
      <c r="C1158" s="2" t="s">
        <v>368</v>
      </c>
      <c r="D1158" s="22" t="s">
        <v>55</v>
      </c>
      <c r="E1158" s="65">
        <v>2</v>
      </c>
      <c r="F1158" s="163">
        <f t="shared" si="318"/>
        <v>109594.73</v>
      </c>
      <c r="G1158" s="237">
        <v>9963.16</v>
      </c>
      <c r="H1158" s="237">
        <v>99631.57</v>
      </c>
      <c r="I1158" s="237">
        <v>0</v>
      </c>
      <c r="J1158" s="226">
        <f t="shared" si="319"/>
        <v>219189.46</v>
      </c>
      <c r="K1158" s="66"/>
      <c r="L1158" s="203">
        <v>219189.45</v>
      </c>
      <c r="M1158" s="203">
        <v>0.01</v>
      </c>
      <c r="N1158" s="191"/>
      <c r="O1158" s="190"/>
    </row>
    <row r="1159" spans="2:15" ht="15.75" customHeight="1" outlineLevel="2" x14ac:dyDescent="0.3">
      <c r="B1159" s="124" t="s">
        <v>953</v>
      </c>
      <c r="C1159" s="2" t="s">
        <v>369</v>
      </c>
      <c r="D1159" s="22" t="s">
        <v>55</v>
      </c>
      <c r="E1159" s="65">
        <v>3</v>
      </c>
      <c r="F1159" s="163">
        <f t="shared" si="318"/>
        <v>65756.83</v>
      </c>
      <c r="G1159" s="237">
        <v>5977.89</v>
      </c>
      <c r="H1159" s="237">
        <v>59778.94</v>
      </c>
      <c r="I1159" s="237">
        <v>0</v>
      </c>
      <c r="J1159" s="226">
        <f t="shared" si="319"/>
        <v>197270.49</v>
      </c>
      <c r="K1159" s="66"/>
      <c r="L1159" s="203">
        <v>197270.5</v>
      </c>
      <c r="M1159" s="203">
        <v>-0.01</v>
      </c>
      <c r="N1159" s="191"/>
      <c r="O1159" s="190"/>
    </row>
    <row r="1160" spans="2:15" ht="15.75" customHeight="1" outlineLevel="2" x14ac:dyDescent="0.3">
      <c r="B1160" s="124" t="s">
        <v>954</v>
      </c>
      <c r="C1160" s="2" t="s">
        <v>370</v>
      </c>
      <c r="D1160" s="22" t="s">
        <v>371</v>
      </c>
      <c r="E1160" s="67">
        <v>12</v>
      </c>
      <c r="F1160" s="163">
        <f t="shared" si="318"/>
        <v>29526.11</v>
      </c>
      <c r="G1160" s="237">
        <v>2684.19</v>
      </c>
      <c r="H1160" s="237">
        <v>26841.919999999998</v>
      </c>
      <c r="I1160" s="237">
        <v>0</v>
      </c>
      <c r="J1160" s="226">
        <f t="shared" si="319"/>
        <v>354313.32</v>
      </c>
      <c r="K1160" s="66"/>
      <c r="L1160" s="203">
        <v>354313.3</v>
      </c>
      <c r="M1160" s="203">
        <v>0.02</v>
      </c>
      <c r="N1160" s="191"/>
      <c r="O1160" s="190"/>
    </row>
    <row r="1161" spans="2:15" ht="15.75" customHeight="1" outlineLevel="2" x14ac:dyDescent="0.3">
      <c r="B1161" s="124" t="s">
        <v>955</v>
      </c>
      <c r="C1161" s="2" t="s">
        <v>372</v>
      </c>
      <c r="D1161" s="22" t="s">
        <v>55</v>
      </c>
      <c r="E1161" s="67">
        <v>19</v>
      </c>
      <c r="F1161" s="163">
        <f t="shared" si="318"/>
        <v>314302.19</v>
      </c>
      <c r="G1161" s="237">
        <v>28572.93</v>
      </c>
      <c r="H1161" s="237">
        <v>285729.26</v>
      </c>
      <c r="I1161" s="237">
        <v>0</v>
      </c>
      <c r="J1161" s="226">
        <f t="shared" si="319"/>
        <v>5971741.6100000003</v>
      </c>
      <c r="K1161" s="66"/>
      <c r="L1161" s="203">
        <v>5971741.5199999996</v>
      </c>
      <c r="M1161" s="203">
        <v>0.09</v>
      </c>
      <c r="N1161" s="191"/>
      <c r="O1161" s="190"/>
    </row>
    <row r="1162" spans="2:15" ht="15.75" customHeight="1" outlineLevel="2" x14ac:dyDescent="0.3">
      <c r="B1162" s="124" t="s">
        <v>956</v>
      </c>
      <c r="C1162" s="2" t="s">
        <v>373</v>
      </c>
      <c r="D1162" s="22" t="s">
        <v>55</v>
      </c>
      <c r="E1162" s="67">
        <v>1</v>
      </c>
      <c r="F1162" s="163">
        <f t="shared" si="318"/>
        <v>563688.71</v>
      </c>
      <c r="G1162" s="237">
        <v>36876.83</v>
      </c>
      <c r="H1162" s="237">
        <v>526811.88</v>
      </c>
      <c r="I1162" s="237">
        <v>0</v>
      </c>
      <c r="J1162" s="226">
        <f t="shared" si="319"/>
        <v>563688.71</v>
      </c>
      <c r="K1162" s="66"/>
      <c r="L1162" s="203">
        <v>563688.71</v>
      </c>
      <c r="M1162" s="203">
        <v>0</v>
      </c>
      <c r="N1162" s="191"/>
      <c r="O1162" s="190"/>
    </row>
    <row r="1163" spans="2:15" ht="15.75" customHeight="1" outlineLevel="2" x14ac:dyDescent="0.3">
      <c r="B1163" s="124" t="s">
        <v>957</v>
      </c>
      <c r="C1163" s="2" t="s">
        <v>374</v>
      </c>
      <c r="D1163" s="22" t="s">
        <v>55</v>
      </c>
      <c r="E1163" s="67">
        <v>1</v>
      </c>
      <c r="F1163" s="163">
        <f t="shared" si="318"/>
        <v>92907.56</v>
      </c>
      <c r="G1163" s="237">
        <v>6078.06</v>
      </c>
      <c r="H1163" s="237">
        <v>86829.5</v>
      </c>
      <c r="I1163" s="237">
        <v>0</v>
      </c>
      <c r="J1163" s="226">
        <f t="shared" si="319"/>
        <v>92907.56</v>
      </c>
      <c r="K1163" s="66"/>
      <c r="L1163" s="203">
        <v>92907.56</v>
      </c>
      <c r="M1163" s="203">
        <v>0</v>
      </c>
      <c r="N1163" s="191"/>
      <c r="O1163" s="190"/>
    </row>
    <row r="1164" spans="2:15" ht="15.75" customHeight="1" outlineLevel="2" x14ac:dyDescent="0.3">
      <c r="B1164" s="124" t="s">
        <v>958</v>
      </c>
      <c r="C1164" s="2" t="s">
        <v>375</v>
      </c>
      <c r="D1164" s="22" t="s">
        <v>55</v>
      </c>
      <c r="E1164" s="67">
        <v>1</v>
      </c>
      <c r="F1164" s="163">
        <f t="shared" si="318"/>
        <v>22600.42</v>
      </c>
      <c r="G1164" s="237">
        <v>1478.53</v>
      </c>
      <c r="H1164" s="237">
        <v>21121.89</v>
      </c>
      <c r="I1164" s="237">
        <v>0</v>
      </c>
      <c r="J1164" s="226">
        <f t="shared" si="319"/>
        <v>22600.42</v>
      </c>
      <c r="K1164" s="66"/>
      <c r="L1164" s="203">
        <v>22600.42</v>
      </c>
      <c r="M1164" s="203">
        <v>0</v>
      </c>
      <c r="N1164" s="191"/>
      <c r="O1164" s="190"/>
    </row>
    <row r="1165" spans="2:15" ht="15.75" customHeight="1" outlineLevel="2" x14ac:dyDescent="0.3">
      <c r="B1165" s="124" t="s">
        <v>959</v>
      </c>
      <c r="C1165" s="2" t="s">
        <v>376</v>
      </c>
      <c r="D1165" s="22" t="s">
        <v>55</v>
      </c>
      <c r="E1165" s="67">
        <v>1</v>
      </c>
      <c r="F1165" s="163">
        <f t="shared" si="318"/>
        <v>1131854.8600000001</v>
      </c>
      <c r="G1165" s="237">
        <v>74046.58</v>
      </c>
      <c r="H1165" s="237">
        <v>1057808.28</v>
      </c>
      <c r="I1165" s="237">
        <v>0</v>
      </c>
      <c r="J1165" s="226">
        <f t="shared" si="319"/>
        <v>1131854.8600000001</v>
      </c>
      <c r="K1165" s="66"/>
      <c r="L1165" s="203">
        <v>1131854.8600000001</v>
      </c>
      <c r="M1165" s="203">
        <v>0</v>
      </c>
      <c r="N1165" s="191"/>
      <c r="O1165" s="190"/>
    </row>
    <row r="1166" spans="2:15" ht="15.75" customHeight="1" outlineLevel="2" x14ac:dyDescent="0.3">
      <c r="B1166" s="124" t="s">
        <v>960</v>
      </c>
      <c r="C1166" s="2" t="s">
        <v>377</v>
      </c>
      <c r="D1166" s="22" t="s">
        <v>55</v>
      </c>
      <c r="E1166" s="67">
        <v>1</v>
      </c>
      <c r="F1166" s="163">
        <f t="shared" si="318"/>
        <v>166326.12</v>
      </c>
      <c r="G1166" s="237">
        <v>15120.56</v>
      </c>
      <c r="H1166" s="237">
        <v>151205.56</v>
      </c>
      <c r="I1166" s="237">
        <v>0</v>
      </c>
      <c r="J1166" s="226">
        <f t="shared" si="319"/>
        <v>166326.12</v>
      </c>
      <c r="K1166" s="66"/>
      <c r="L1166" s="203">
        <v>166326.10999999999</v>
      </c>
      <c r="M1166" s="203">
        <v>0.01</v>
      </c>
      <c r="N1166" s="191"/>
      <c r="O1166" s="190"/>
    </row>
    <row r="1167" spans="2:15" ht="15.75" customHeight="1" outlineLevel="2" x14ac:dyDescent="0.3">
      <c r="B1167" s="124" t="s">
        <v>961</v>
      </c>
      <c r="C1167" s="2" t="s">
        <v>378</v>
      </c>
      <c r="D1167" s="22" t="s">
        <v>55</v>
      </c>
      <c r="E1167" s="67">
        <v>1</v>
      </c>
      <c r="F1167" s="163">
        <f t="shared" si="318"/>
        <v>170893.05</v>
      </c>
      <c r="G1167" s="237">
        <v>34178.61</v>
      </c>
      <c r="H1167" s="237">
        <v>136714.44</v>
      </c>
      <c r="I1167" s="237">
        <v>0</v>
      </c>
      <c r="J1167" s="226">
        <f t="shared" si="319"/>
        <v>170893.05</v>
      </c>
      <c r="K1167" s="66"/>
      <c r="L1167" s="203">
        <v>170893.05</v>
      </c>
      <c r="M1167" s="203">
        <v>0</v>
      </c>
      <c r="N1167" s="191"/>
      <c r="O1167" s="190"/>
    </row>
    <row r="1168" spans="2:15" ht="15.75" customHeight="1" outlineLevel="2" x14ac:dyDescent="0.3">
      <c r="B1168" s="124" t="s">
        <v>962</v>
      </c>
      <c r="C1168" s="2" t="s">
        <v>379</v>
      </c>
      <c r="D1168" s="22" t="s">
        <v>55</v>
      </c>
      <c r="E1168" s="67">
        <v>3</v>
      </c>
      <c r="F1168" s="163">
        <f t="shared" si="318"/>
        <v>185011.43</v>
      </c>
      <c r="G1168" s="237">
        <v>37002.29</v>
      </c>
      <c r="H1168" s="237">
        <v>148009.14000000001</v>
      </c>
      <c r="I1168" s="237">
        <v>0</v>
      </c>
      <c r="J1168" s="226">
        <f t="shared" si="319"/>
        <v>555034.29</v>
      </c>
      <c r="K1168" s="66"/>
      <c r="L1168" s="203">
        <v>555034.28</v>
      </c>
      <c r="M1168" s="203">
        <v>0.01</v>
      </c>
      <c r="N1168" s="191"/>
      <c r="O1168" s="190"/>
    </row>
    <row r="1169" spans="2:15" ht="15.75" customHeight="1" outlineLevel="2" x14ac:dyDescent="0.3">
      <c r="B1169" s="124" t="s">
        <v>963</v>
      </c>
      <c r="C1169" s="2" t="s">
        <v>380</v>
      </c>
      <c r="D1169" s="22" t="s">
        <v>55</v>
      </c>
      <c r="E1169" s="67">
        <v>1</v>
      </c>
      <c r="F1169" s="163">
        <f t="shared" si="318"/>
        <v>71805.06</v>
      </c>
      <c r="G1169" s="237">
        <v>14361.01</v>
      </c>
      <c r="H1169" s="237">
        <v>57444.05</v>
      </c>
      <c r="I1169" s="237">
        <v>0</v>
      </c>
      <c r="J1169" s="226">
        <f t="shared" si="319"/>
        <v>71805.06</v>
      </c>
      <c r="K1169" s="66"/>
      <c r="L1169" s="203">
        <v>71805.06</v>
      </c>
      <c r="M1169" s="203">
        <v>0</v>
      </c>
      <c r="N1169" s="191"/>
      <c r="O1169" s="190"/>
    </row>
    <row r="1170" spans="2:15" ht="15.75" customHeight="1" outlineLevel="2" x14ac:dyDescent="0.3">
      <c r="B1170" s="124" t="s">
        <v>964</v>
      </c>
      <c r="C1170" s="2" t="s">
        <v>381</v>
      </c>
      <c r="D1170" s="22" t="s">
        <v>55</v>
      </c>
      <c r="E1170" s="67">
        <v>2</v>
      </c>
      <c r="F1170" s="163">
        <f t="shared" si="318"/>
        <v>272218.34999999998</v>
      </c>
      <c r="G1170" s="237">
        <v>54443.67</v>
      </c>
      <c r="H1170" s="237">
        <v>217774.68</v>
      </c>
      <c r="I1170" s="237">
        <v>0</v>
      </c>
      <c r="J1170" s="226">
        <f t="shared" si="319"/>
        <v>544436.69999999995</v>
      </c>
      <c r="K1170" s="66"/>
      <c r="L1170" s="203">
        <v>544436.69999999995</v>
      </c>
      <c r="M1170" s="203">
        <v>0</v>
      </c>
      <c r="N1170" s="191"/>
      <c r="O1170" s="190"/>
    </row>
    <row r="1171" spans="2:15" ht="15.75" customHeight="1" outlineLevel="2" x14ac:dyDescent="0.3">
      <c r="B1171" s="124" t="s">
        <v>965</v>
      </c>
      <c r="C1171" s="2" t="s">
        <v>382</v>
      </c>
      <c r="D1171" s="22" t="s">
        <v>55</v>
      </c>
      <c r="E1171" s="67">
        <v>1</v>
      </c>
      <c r="F1171" s="163">
        <f t="shared" si="318"/>
        <v>119395.25</v>
      </c>
      <c r="G1171" s="237">
        <v>23879.05</v>
      </c>
      <c r="H1171" s="237">
        <v>95516.2</v>
      </c>
      <c r="I1171" s="237">
        <v>0</v>
      </c>
      <c r="J1171" s="226">
        <f t="shared" si="319"/>
        <v>119395.25</v>
      </c>
      <c r="K1171" s="66"/>
      <c r="L1171" s="203">
        <v>119395.25</v>
      </c>
      <c r="M1171" s="203">
        <v>0</v>
      </c>
      <c r="N1171" s="191"/>
      <c r="O1171" s="190"/>
    </row>
    <row r="1172" spans="2:15" ht="15.75" customHeight="1" outlineLevel="2" x14ac:dyDescent="0.3">
      <c r="B1172" s="124" t="s">
        <v>966</v>
      </c>
      <c r="C1172" s="2" t="s">
        <v>383</v>
      </c>
      <c r="D1172" s="22" t="s">
        <v>55</v>
      </c>
      <c r="E1172" s="67">
        <v>1</v>
      </c>
      <c r="F1172" s="163">
        <f t="shared" si="318"/>
        <v>121579.81</v>
      </c>
      <c r="G1172" s="237">
        <v>24315.96</v>
      </c>
      <c r="H1172" s="237">
        <v>97263.85</v>
      </c>
      <c r="I1172" s="237">
        <v>0</v>
      </c>
      <c r="J1172" s="226">
        <f t="shared" si="319"/>
        <v>121579.81</v>
      </c>
      <c r="K1172" s="66"/>
      <c r="L1172" s="203">
        <v>121579.82</v>
      </c>
      <c r="M1172" s="203">
        <v>-0.01</v>
      </c>
      <c r="N1172" s="191"/>
      <c r="O1172" s="190"/>
    </row>
    <row r="1173" spans="2:15" ht="15.75" customHeight="1" outlineLevel="2" x14ac:dyDescent="0.3">
      <c r="B1173" s="124" t="s">
        <v>967</v>
      </c>
      <c r="C1173" s="2" t="s">
        <v>384</v>
      </c>
      <c r="D1173" s="22" t="s">
        <v>55</v>
      </c>
      <c r="E1173" s="67">
        <v>1</v>
      </c>
      <c r="F1173" s="163">
        <f t="shared" si="318"/>
        <v>1889401.34</v>
      </c>
      <c r="G1173" s="237">
        <v>377880.27</v>
      </c>
      <c r="H1173" s="237">
        <v>1511521.07</v>
      </c>
      <c r="I1173" s="237">
        <v>0</v>
      </c>
      <c r="J1173" s="226">
        <f t="shared" si="319"/>
        <v>1889401.34</v>
      </c>
      <c r="K1173" s="66"/>
      <c r="L1173" s="203">
        <v>1889401.33</v>
      </c>
      <c r="M1173" s="203">
        <v>0.01</v>
      </c>
      <c r="N1173" s="191"/>
      <c r="O1173" s="190"/>
    </row>
    <row r="1174" spans="2:15" ht="15.75" customHeight="1" outlineLevel="2" x14ac:dyDescent="0.3">
      <c r="B1174" s="124" t="s">
        <v>968</v>
      </c>
      <c r="C1174" s="2" t="s">
        <v>385</v>
      </c>
      <c r="D1174" s="22" t="s">
        <v>55</v>
      </c>
      <c r="E1174" s="67">
        <v>1</v>
      </c>
      <c r="F1174" s="163">
        <f t="shared" si="318"/>
        <v>390505.93</v>
      </c>
      <c r="G1174" s="237">
        <v>78101.19</v>
      </c>
      <c r="H1174" s="237">
        <v>312404.74</v>
      </c>
      <c r="I1174" s="237">
        <v>0</v>
      </c>
      <c r="J1174" s="226">
        <f t="shared" si="319"/>
        <v>390505.93</v>
      </c>
      <c r="K1174" s="66"/>
      <c r="L1174" s="203">
        <v>390505.93</v>
      </c>
      <c r="M1174" s="203">
        <v>0</v>
      </c>
      <c r="N1174" s="191"/>
      <c r="O1174" s="190"/>
    </row>
    <row r="1175" spans="2:15" ht="15.75" customHeight="1" outlineLevel="2" x14ac:dyDescent="0.3">
      <c r="B1175" s="124" t="s">
        <v>969</v>
      </c>
      <c r="C1175" s="2" t="s">
        <v>386</v>
      </c>
      <c r="D1175" s="22" t="s">
        <v>55</v>
      </c>
      <c r="E1175" s="67">
        <v>1</v>
      </c>
      <c r="F1175" s="163">
        <f t="shared" si="318"/>
        <v>478504.05</v>
      </c>
      <c r="G1175" s="237">
        <v>95700.81</v>
      </c>
      <c r="H1175" s="237">
        <v>382803.24</v>
      </c>
      <c r="I1175" s="237">
        <v>0</v>
      </c>
      <c r="J1175" s="226">
        <f t="shared" si="319"/>
        <v>478504.05</v>
      </c>
      <c r="K1175" s="66"/>
      <c r="L1175" s="203">
        <v>478504.05</v>
      </c>
      <c r="M1175" s="203">
        <v>0</v>
      </c>
      <c r="N1175" s="191"/>
      <c r="O1175" s="190"/>
    </row>
    <row r="1176" spans="2:15" ht="15.75" customHeight="1" outlineLevel="2" x14ac:dyDescent="0.3">
      <c r="B1176" s="124" t="s">
        <v>970</v>
      </c>
      <c r="C1176" s="2" t="s">
        <v>387</v>
      </c>
      <c r="D1176" s="22" t="s">
        <v>55</v>
      </c>
      <c r="E1176" s="67">
        <v>1</v>
      </c>
      <c r="F1176" s="163">
        <f t="shared" si="318"/>
        <v>1296565.6599999999</v>
      </c>
      <c r="G1176" s="237">
        <v>259313.13</v>
      </c>
      <c r="H1176" s="237">
        <v>1037252.53</v>
      </c>
      <c r="I1176" s="237">
        <v>0</v>
      </c>
      <c r="J1176" s="226">
        <f t="shared" si="319"/>
        <v>1296565.6599999999</v>
      </c>
      <c r="K1176" s="195"/>
      <c r="L1176" s="203">
        <v>1296565.67</v>
      </c>
      <c r="M1176" s="203">
        <v>-0.01</v>
      </c>
      <c r="N1176" s="191"/>
      <c r="O1176" s="190"/>
    </row>
    <row r="1177" spans="2:15" ht="15.75" customHeight="1" outlineLevel="2" x14ac:dyDescent="0.3">
      <c r="B1177" s="124" t="s">
        <v>971</v>
      </c>
      <c r="C1177" s="2" t="s">
        <v>388</v>
      </c>
      <c r="D1177" s="22" t="s">
        <v>55</v>
      </c>
      <c r="E1177" s="67">
        <v>1</v>
      </c>
      <c r="F1177" s="163">
        <f t="shared" si="318"/>
        <v>828421.84</v>
      </c>
      <c r="G1177" s="237">
        <v>165684.37</v>
      </c>
      <c r="H1177" s="237">
        <v>662737.47</v>
      </c>
      <c r="I1177" s="237">
        <v>0</v>
      </c>
      <c r="J1177" s="226">
        <f t="shared" si="319"/>
        <v>828421.84</v>
      </c>
      <c r="K1177" s="195"/>
      <c r="L1177" s="203">
        <v>828421.84</v>
      </c>
      <c r="M1177" s="203">
        <v>0</v>
      </c>
      <c r="N1177" s="191"/>
      <c r="O1177" s="190"/>
    </row>
    <row r="1178" spans="2:15" ht="15.75" customHeight="1" outlineLevel="2" x14ac:dyDescent="0.3">
      <c r="B1178" s="124" t="s">
        <v>972</v>
      </c>
      <c r="C1178" s="2" t="s">
        <v>389</v>
      </c>
      <c r="D1178" s="22" t="s">
        <v>55</v>
      </c>
      <c r="E1178" s="67">
        <v>2</v>
      </c>
      <c r="F1178" s="163">
        <f t="shared" si="318"/>
        <v>471493.21</v>
      </c>
      <c r="G1178" s="237">
        <v>94298.64</v>
      </c>
      <c r="H1178" s="237">
        <v>377194.57</v>
      </c>
      <c r="I1178" s="237">
        <v>0</v>
      </c>
      <c r="J1178" s="226">
        <f t="shared" si="319"/>
        <v>942986.42</v>
      </c>
      <c r="K1178" s="195"/>
      <c r="L1178" s="203">
        <v>942986.42</v>
      </c>
      <c r="M1178" s="203">
        <v>0</v>
      </c>
      <c r="N1178" s="191"/>
      <c r="O1178" s="190"/>
    </row>
    <row r="1179" spans="2:15" ht="15.75" customHeight="1" outlineLevel="2" x14ac:dyDescent="0.3">
      <c r="B1179" s="124" t="s">
        <v>973</v>
      </c>
      <c r="C1179" s="2" t="s">
        <v>390</v>
      </c>
      <c r="D1179" s="22" t="s">
        <v>55</v>
      </c>
      <c r="E1179" s="67">
        <v>1</v>
      </c>
      <c r="F1179" s="163">
        <f t="shared" si="318"/>
        <v>106788.92</v>
      </c>
      <c r="G1179" s="237">
        <v>21357.78</v>
      </c>
      <c r="H1179" s="237">
        <v>85431.14</v>
      </c>
      <c r="I1179" s="237">
        <v>0</v>
      </c>
      <c r="J1179" s="226">
        <f t="shared" si="319"/>
        <v>106788.92</v>
      </c>
      <c r="K1179" s="195"/>
      <c r="L1179" s="203">
        <v>106788.92</v>
      </c>
      <c r="M1179" s="203">
        <v>0</v>
      </c>
      <c r="N1179" s="191"/>
      <c r="O1179" s="190"/>
    </row>
    <row r="1180" spans="2:15" ht="15.75" customHeight="1" outlineLevel="2" x14ac:dyDescent="0.3">
      <c r="B1180" s="124" t="s">
        <v>974</v>
      </c>
      <c r="C1180" s="2" t="s">
        <v>391</v>
      </c>
      <c r="D1180" s="22" t="s">
        <v>55</v>
      </c>
      <c r="E1180" s="67">
        <v>1</v>
      </c>
      <c r="F1180" s="163">
        <f t="shared" si="318"/>
        <v>68495.240000000005</v>
      </c>
      <c r="G1180" s="237">
        <v>13699.05</v>
      </c>
      <c r="H1180" s="237">
        <v>54796.19</v>
      </c>
      <c r="I1180" s="237">
        <v>0</v>
      </c>
      <c r="J1180" s="226">
        <f t="shared" si="319"/>
        <v>68495.240000000005</v>
      </c>
      <c r="K1180" s="66"/>
      <c r="L1180" s="203">
        <v>68495.240000000005</v>
      </c>
      <c r="M1180" s="203">
        <v>0</v>
      </c>
      <c r="N1180" s="191"/>
      <c r="O1180" s="190"/>
    </row>
    <row r="1181" spans="2:15" ht="15.75" customHeight="1" outlineLevel="2" x14ac:dyDescent="0.3">
      <c r="B1181" s="124" t="s">
        <v>975</v>
      </c>
      <c r="C1181" s="2" t="s">
        <v>392</v>
      </c>
      <c r="D1181" s="22" t="s">
        <v>55</v>
      </c>
      <c r="E1181" s="67">
        <v>1</v>
      </c>
      <c r="F1181" s="163">
        <f t="shared" si="318"/>
        <v>72969.86</v>
      </c>
      <c r="G1181" s="237">
        <v>14593.97</v>
      </c>
      <c r="H1181" s="237">
        <v>58375.89</v>
      </c>
      <c r="I1181" s="237">
        <v>0</v>
      </c>
      <c r="J1181" s="226">
        <f t="shared" si="319"/>
        <v>72969.86</v>
      </c>
      <c r="K1181" s="66"/>
      <c r="L1181" s="203">
        <v>72969.87</v>
      </c>
      <c r="M1181" s="203">
        <v>-0.01</v>
      </c>
      <c r="N1181" s="191"/>
      <c r="O1181" s="190"/>
    </row>
    <row r="1182" spans="2:15" ht="15.75" customHeight="1" outlineLevel="2" x14ac:dyDescent="0.3">
      <c r="B1182" s="124" t="s">
        <v>976</v>
      </c>
      <c r="C1182" s="2" t="s">
        <v>393</v>
      </c>
      <c r="D1182" s="22" t="s">
        <v>55</v>
      </c>
      <c r="E1182" s="67">
        <v>1</v>
      </c>
      <c r="F1182" s="163">
        <f t="shared" si="318"/>
        <v>272591.96999999997</v>
      </c>
      <c r="G1182" s="237">
        <v>54518.39</v>
      </c>
      <c r="H1182" s="237">
        <v>218073.58</v>
      </c>
      <c r="I1182" s="237">
        <v>0</v>
      </c>
      <c r="J1182" s="226">
        <f t="shared" si="319"/>
        <v>272591.96999999997</v>
      </c>
      <c r="K1182" s="66"/>
      <c r="L1182" s="203">
        <v>272591.96999999997</v>
      </c>
      <c r="M1182" s="203">
        <v>0</v>
      </c>
      <c r="N1182" s="191"/>
      <c r="O1182" s="190"/>
    </row>
    <row r="1183" spans="2:15" ht="15.75" customHeight="1" outlineLevel="2" x14ac:dyDescent="0.3">
      <c r="B1183" s="124" t="s">
        <v>977</v>
      </c>
      <c r="C1183" s="2" t="s">
        <v>394</v>
      </c>
      <c r="D1183" s="22" t="s">
        <v>55</v>
      </c>
      <c r="E1183" s="67">
        <v>1</v>
      </c>
      <c r="F1183" s="163">
        <f t="shared" si="318"/>
        <v>88824.47</v>
      </c>
      <c r="G1183" s="237">
        <v>17764.89</v>
      </c>
      <c r="H1183" s="237">
        <v>71059.58</v>
      </c>
      <c r="I1183" s="237">
        <v>0</v>
      </c>
      <c r="J1183" s="226">
        <f t="shared" si="319"/>
        <v>88824.47</v>
      </c>
      <c r="K1183" s="66"/>
      <c r="L1183" s="203">
        <v>88824.47</v>
      </c>
      <c r="M1183" s="203">
        <v>0</v>
      </c>
      <c r="N1183" s="191"/>
      <c r="O1183" s="190"/>
    </row>
    <row r="1184" spans="2:15" ht="15.75" customHeight="1" outlineLevel="2" x14ac:dyDescent="0.3">
      <c r="B1184" s="124" t="s">
        <v>978</v>
      </c>
      <c r="C1184" s="2" t="s">
        <v>395</v>
      </c>
      <c r="D1184" s="22" t="s">
        <v>55</v>
      </c>
      <c r="E1184" s="67">
        <v>1</v>
      </c>
      <c r="F1184" s="163">
        <f t="shared" si="318"/>
        <v>3282426.47</v>
      </c>
      <c r="G1184" s="237">
        <v>656485.29</v>
      </c>
      <c r="H1184" s="237">
        <v>2625941.1800000002</v>
      </c>
      <c r="I1184" s="237">
        <v>0</v>
      </c>
      <c r="J1184" s="226">
        <f t="shared" si="319"/>
        <v>3282426.47</v>
      </c>
      <c r="K1184" s="66"/>
      <c r="L1184" s="203">
        <v>3282426.47</v>
      </c>
      <c r="M1184" s="203">
        <v>0</v>
      </c>
      <c r="N1184" s="191"/>
      <c r="O1184" s="190"/>
    </row>
    <row r="1185" spans="2:15" ht="15.75" customHeight="1" outlineLevel="2" x14ac:dyDescent="0.3">
      <c r="B1185" s="124" t="s">
        <v>979</v>
      </c>
      <c r="C1185" s="2" t="s">
        <v>396</v>
      </c>
      <c r="D1185" s="22" t="s">
        <v>55</v>
      </c>
      <c r="E1185" s="67">
        <v>1</v>
      </c>
      <c r="F1185" s="163">
        <f t="shared" si="318"/>
        <v>324573.28000000003</v>
      </c>
      <c r="G1185" s="237">
        <v>64914.66</v>
      </c>
      <c r="H1185" s="237">
        <v>259658.62</v>
      </c>
      <c r="I1185" s="237">
        <v>0</v>
      </c>
      <c r="J1185" s="226">
        <f t="shared" si="319"/>
        <v>324573.28000000003</v>
      </c>
      <c r="K1185" s="66"/>
      <c r="L1185" s="203">
        <v>324573.28000000003</v>
      </c>
      <c r="M1185" s="203">
        <v>0</v>
      </c>
      <c r="N1185" s="191"/>
      <c r="O1185" s="190"/>
    </row>
    <row r="1186" spans="2:15" ht="15.75" customHeight="1" outlineLevel="2" x14ac:dyDescent="0.3">
      <c r="B1186" s="124" t="s">
        <v>980</v>
      </c>
      <c r="C1186" s="2" t="s">
        <v>397</v>
      </c>
      <c r="D1186" s="22" t="s">
        <v>55</v>
      </c>
      <c r="E1186" s="67">
        <v>10</v>
      </c>
      <c r="F1186" s="163">
        <f t="shared" si="318"/>
        <v>28236.76</v>
      </c>
      <c r="G1186" s="237">
        <v>2566.98</v>
      </c>
      <c r="H1186" s="237">
        <v>25669.78</v>
      </c>
      <c r="I1186" s="237">
        <v>0</v>
      </c>
      <c r="J1186" s="226">
        <f t="shared" si="319"/>
        <v>282367.59999999998</v>
      </c>
      <c r="K1186" s="66"/>
      <c r="L1186" s="203">
        <v>282367.58</v>
      </c>
      <c r="M1186" s="203">
        <v>0.02</v>
      </c>
      <c r="N1186" s="191"/>
      <c r="O1186" s="190"/>
    </row>
    <row r="1187" spans="2:15" ht="15.75" customHeight="1" outlineLevel="2" x14ac:dyDescent="0.3">
      <c r="B1187" s="124" t="s">
        <v>981</v>
      </c>
      <c r="C1187" s="2" t="s">
        <v>398</v>
      </c>
      <c r="D1187" s="22" t="s">
        <v>55</v>
      </c>
      <c r="E1187" s="67">
        <v>20</v>
      </c>
      <c r="F1187" s="163">
        <f t="shared" si="318"/>
        <v>66973.600000000006</v>
      </c>
      <c r="G1187" s="237">
        <v>6088.51</v>
      </c>
      <c r="H1187" s="237">
        <v>60885.09</v>
      </c>
      <c r="I1187" s="237">
        <v>0</v>
      </c>
      <c r="J1187" s="226">
        <f t="shared" si="319"/>
        <v>1339472</v>
      </c>
      <c r="K1187" s="66"/>
      <c r="L1187" s="203">
        <v>1339471.8799999999</v>
      </c>
      <c r="M1187" s="203">
        <v>0.12</v>
      </c>
      <c r="N1187" s="191"/>
      <c r="O1187" s="190"/>
    </row>
    <row r="1188" spans="2:15" ht="15.75" customHeight="1" outlineLevel="2" x14ac:dyDescent="0.3">
      <c r="B1188" s="124" t="s">
        <v>982</v>
      </c>
      <c r="C1188" s="2" t="s">
        <v>399</v>
      </c>
      <c r="D1188" s="22" t="s">
        <v>366</v>
      </c>
      <c r="E1188" s="46">
        <v>25</v>
      </c>
      <c r="F1188" s="163">
        <f t="shared" si="318"/>
        <v>45127.24</v>
      </c>
      <c r="G1188" s="237">
        <v>4102.4799999999996</v>
      </c>
      <c r="H1188" s="237">
        <v>41024.76</v>
      </c>
      <c r="I1188" s="237">
        <v>0</v>
      </c>
      <c r="J1188" s="226">
        <f t="shared" si="319"/>
        <v>1128181</v>
      </c>
      <c r="K1188" s="21"/>
      <c r="L1188" s="203">
        <v>1128180.99</v>
      </c>
      <c r="M1188" s="203">
        <v>0.01</v>
      </c>
      <c r="N1188" s="191"/>
      <c r="O1188" s="190"/>
    </row>
    <row r="1189" spans="2:15" ht="15.75" customHeight="1" outlineLevel="2" x14ac:dyDescent="0.3">
      <c r="B1189" s="124" t="s">
        <v>983</v>
      </c>
      <c r="C1189" s="2" t="s">
        <v>400</v>
      </c>
      <c r="D1189" s="22" t="s">
        <v>55</v>
      </c>
      <c r="E1189" s="67">
        <v>12</v>
      </c>
      <c r="F1189" s="163">
        <f t="shared" si="318"/>
        <v>19598.12</v>
      </c>
      <c r="G1189" s="237">
        <v>1781.65</v>
      </c>
      <c r="H1189" s="237">
        <v>17816.47</v>
      </c>
      <c r="I1189" s="237">
        <v>0</v>
      </c>
      <c r="J1189" s="226">
        <f t="shared" si="319"/>
        <v>235177.44</v>
      </c>
      <c r="K1189" s="66"/>
      <c r="L1189" s="203">
        <v>235177.39</v>
      </c>
      <c r="M1189" s="203">
        <v>0.05</v>
      </c>
      <c r="N1189" s="191"/>
      <c r="O1189" s="190"/>
    </row>
    <row r="1190" spans="2:15" ht="15.75" customHeight="1" outlineLevel="2" x14ac:dyDescent="0.3">
      <c r="B1190" s="124" t="s">
        <v>984</v>
      </c>
      <c r="C1190" s="2" t="s">
        <v>401</v>
      </c>
      <c r="D1190" s="22" t="s">
        <v>55</v>
      </c>
      <c r="E1190" s="67">
        <v>19</v>
      </c>
      <c r="F1190" s="163">
        <f t="shared" si="318"/>
        <v>58020.73</v>
      </c>
      <c r="G1190" s="237">
        <v>5274.61</v>
      </c>
      <c r="H1190" s="237">
        <v>52746.12</v>
      </c>
      <c r="I1190" s="237">
        <v>0</v>
      </c>
      <c r="J1190" s="226">
        <f t="shared" si="319"/>
        <v>1102393.8700000001</v>
      </c>
      <c r="K1190" s="66"/>
      <c r="L1190" s="203">
        <v>1102394</v>
      </c>
      <c r="M1190" s="203">
        <v>-0.13</v>
      </c>
      <c r="N1190" s="191"/>
      <c r="O1190" s="190"/>
    </row>
    <row r="1191" spans="2:15" ht="15.75" customHeight="1" outlineLevel="2" x14ac:dyDescent="0.3">
      <c r="B1191" s="124" t="s">
        <v>985</v>
      </c>
      <c r="C1191" s="2" t="s">
        <v>402</v>
      </c>
      <c r="D1191" s="22" t="s">
        <v>55</v>
      </c>
      <c r="E1191" s="67">
        <v>8</v>
      </c>
      <c r="F1191" s="163">
        <f t="shared" si="318"/>
        <v>220004.32</v>
      </c>
      <c r="G1191" s="237">
        <v>20000.39</v>
      </c>
      <c r="H1191" s="237">
        <v>200003.93</v>
      </c>
      <c r="I1191" s="237">
        <v>0</v>
      </c>
      <c r="J1191" s="226">
        <f t="shared" si="319"/>
        <v>1760034.56</v>
      </c>
      <c r="K1191" s="66"/>
      <c r="L1191" s="203">
        <v>1760034.55</v>
      </c>
      <c r="M1191" s="203">
        <v>0.01</v>
      </c>
      <c r="N1191" s="191"/>
      <c r="O1191" s="190"/>
    </row>
    <row r="1192" spans="2:15" ht="15.75" customHeight="1" outlineLevel="2" x14ac:dyDescent="0.3">
      <c r="B1192" s="124" t="s">
        <v>986</v>
      </c>
      <c r="C1192" s="2" t="s">
        <v>403</v>
      </c>
      <c r="D1192" s="22" t="s">
        <v>55</v>
      </c>
      <c r="E1192" s="67">
        <v>8</v>
      </c>
      <c r="F1192" s="163">
        <f t="shared" si="318"/>
        <v>327863.58</v>
      </c>
      <c r="G1192" s="237">
        <v>29805.78</v>
      </c>
      <c r="H1192" s="237">
        <v>298057.8</v>
      </c>
      <c r="I1192" s="237">
        <v>0</v>
      </c>
      <c r="J1192" s="226">
        <f t="shared" si="319"/>
        <v>2622908.64</v>
      </c>
      <c r="K1192" s="66"/>
      <c r="L1192" s="203">
        <v>2622908.63</v>
      </c>
      <c r="M1192" s="203">
        <v>0.01</v>
      </c>
      <c r="N1192" s="191"/>
      <c r="O1192" s="190"/>
    </row>
    <row r="1193" spans="2:15" ht="15.75" customHeight="1" outlineLevel="2" x14ac:dyDescent="0.3">
      <c r="B1193" s="124" t="s">
        <v>987</v>
      </c>
      <c r="C1193" s="2" t="s">
        <v>404</v>
      </c>
      <c r="D1193" s="22" t="s">
        <v>55</v>
      </c>
      <c r="E1193" s="67">
        <v>2</v>
      </c>
      <c r="F1193" s="163">
        <f t="shared" si="318"/>
        <v>584365.93999999994</v>
      </c>
      <c r="G1193" s="237">
        <v>53124.18</v>
      </c>
      <c r="H1193" s="237">
        <v>531241.76</v>
      </c>
      <c r="I1193" s="237">
        <v>0</v>
      </c>
      <c r="J1193" s="226">
        <f t="shared" si="319"/>
        <v>1168731.8799999999</v>
      </c>
      <c r="K1193" s="66"/>
      <c r="L1193" s="203">
        <v>1168731.8600000001</v>
      </c>
      <c r="M1193" s="203">
        <v>0.02</v>
      </c>
      <c r="N1193" s="191"/>
      <c r="O1193" s="190"/>
    </row>
    <row r="1194" spans="2:15" ht="15.75" customHeight="1" outlineLevel="2" x14ac:dyDescent="0.3">
      <c r="B1194" s="124" t="s">
        <v>988</v>
      </c>
      <c r="C1194" s="2" t="s">
        <v>405</v>
      </c>
      <c r="D1194" s="22" t="s">
        <v>55</v>
      </c>
      <c r="E1194" s="67">
        <v>1</v>
      </c>
      <c r="F1194" s="163">
        <f t="shared" si="318"/>
        <v>636366.94999999995</v>
      </c>
      <c r="G1194" s="237">
        <v>57851.54</v>
      </c>
      <c r="H1194" s="237">
        <v>578515.41</v>
      </c>
      <c r="I1194" s="237">
        <v>0</v>
      </c>
      <c r="J1194" s="226">
        <f t="shared" si="319"/>
        <v>636366.94999999995</v>
      </c>
      <c r="K1194" s="66"/>
      <c r="L1194" s="203">
        <v>636366.94999999995</v>
      </c>
      <c r="M1194" s="203">
        <v>0</v>
      </c>
      <c r="N1194" s="191"/>
      <c r="O1194" s="190"/>
    </row>
    <row r="1195" spans="2:15" ht="15.75" customHeight="1" outlineLevel="2" x14ac:dyDescent="0.3">
      <c r="B1195" s="124" t="s">
        <v>989</v>
      </c>
      <c r="C1195" s="2" t="s">
        <v>406</v>
      </c>
      <c r="D1195" s="22" t="s">
        <v>55</v>
      </c>
      <c r="E1195" s="67">
        <v>12</v>
      </c>
      <c r="F1195" s="163">
        <f t="shared" si="318"/>
        <v>106754.96</v>
      </c>
      <c r="G1195" s="237">
        <v>9705</v>
      </c>
      <c r="H1195" s="237">
        <v>97049.96</v>
      </c>
      <c r="I1195" s="237">
        <v>0</v>
      </c>
      <c r="J1195" s="226">
        <f t="shared" si="319"/>
        <v>1281059.52</v>
      </c>
      <c r="K1195" s="66"/>
      <c r="L1195" s="203">
        <v>1281059.49</v>
      </c>
      <c r="M1195" s="203">
        <v>0.03</v>
      </c>
      <c r="N1195" s="191"/>
      <c r="O1195" s="190"/>
    </row>
    <row r="1196" spans="2:15" ht="15.75" customHeight="1" outlineLevel="2" x14ac:dyDescent="0.3">
      <c r="B1196" s="124" t="s">
        <v>990</v>
      </c>
      <c r="C1196" s="2" t="s">
        <v>407</v>
      </c>
      <c r="D1196" s="22" t="s">
        <v>55</v>
      </c>
      <c r="E1196" s="67">
        <v>15</v>
      </c>
      <c r="F1196" s="163">
        <f t="shared" si="318"/>
        <v>268412.33</v>
      </c>
      <c r="G1196" s="237">
        <v>24401.119999999999</v>
      </c>
      <c r="H1196" s="237">
        <v>244011.21</v>
      </c>
      <c r="I1196" s="237">
        <v>0</v>
      </c>
      <c r="J1196" s="226">
        <f t="shared" si="319"/>
        <v>4026184.95</v>
      </c>
      <c r="K1196" s="66"/>
      <c r="L1196" s="203">
        <v>4026185.01</v>
      </c>
      <c r="M1196" s="203">
        <v>-0.06</v>
      </c>
      <c r="N1196" s="191"/>
      <c r="O1196" s="190"/>
    </row>
    <row r="1197" spans="2:15" ht="15.75" customHeight="1" outlineLevel="2" x14ac:dyDescent="0.3">
      <c r="B1197" s="124" t="s">
        <v>991</v>
      </c>
      <c r="C1197" s="2" t="s">
        <v>408</v>
      </c>
      <c r="D1197" s="22" t="s">
        <v>55</v>
      </c>
      <c r="E1197" s="67">
        <v>24</v>
      </c>
      <c r="F1197" s="163">
        <f t="shared" si="318"/>
        <v>128318.42</v>
      </c>
      <c r="G1197" s="237">
        <v>11665.31</v>
      </c>
      <c r="H1197" s="237">
        <v>116653.11</v>
      </c>
      <c r="I1197" s="237">
        <v>0</v>
      </c>
      <c r="J1197" s="226">
        <f t="shared" si="319"/>
        <v>3079642.08</v>
      </c>
      <c r="K1197" s="66"/>
      <c r="L1197" s="203">
        <v>3079641.99</v>
      </c>
      <c r="M1197" s="203">
        <v>0.09</v>
      </c>
      <c r="N1197" s="191"/>
      <c r="O1197" s="190"/>
    </row>
    <row r="1198" spans="2:15" ht="15.75" customHeight="1" outlineLevel="2" x14ac:dyDescent="0.3">
      <c r="B1198" s="124" t="s">
        <v>992</v>
      </c>
      <c r="C1198" s="2" t="s">
        <v>409</v>
      </c>
      <c r="D1198" s="22" t="s">
        <v>55</v>
      </c>
      <c r="E1198" s="67">
        <v>22</v>
      </c>
      <c r="F1198" s="163">
        <f t="shared" si="318"/>
        <v>33523.089999999997</v>
      </c>
      <c r="G1198" s="237">
        <v>3047.55</v>
      </c>
      <c r="H1198" s="237">
        <v>30475.54</v>
      </c>
      <c r="I1198" s="237">
        <v>0</v>
      </c>
      <c r="J1198" s="226">
        <f t="shared" si="319"/>
        <v>737507.98</v>
      </c>
      <c r="K1198" s="66"/>
      <c r="L1198" s="203">
        <v>737508.03</v>
      </c>
      <c r="M1198" s="203">
        <v>-0.05</v>
      </c>
      <c r="N1198" s="191"/>
      <c r="O1198" s="190"/>
    </row>
    <row r="1199" spans="2:15" ht="31.5" customHeight="1" outlineLevel="2" x14ac:dyDescent="0.3">
      <c r="B1199" s="124" t="s">
        <v>993</v>
      </c>
      <c r="C1199" s="2" t="s">
        <v>410</v>
      </c>
      <c r="D1199" s="22" t="s">
        <v>55</v>
      </c>
      <c r="E1199" s="67">
        <v>2</v>
      </c>
      <c r="F1199" s="163">
        <f t="shared" si="318"/>
        <v>328198.09999999998</v>
      </c>
      <c r="G1199" s="237">
        <v>17582.04</v>
      </c>
      <c r="H1199" s="237">
        <v>310616.06</v>
      </c>
      <c r="I1199" s="237">
        <v>0</v>
      </c>
      <c r="J1199" s="226">
        <f t="shared" si="319"/>
        <v>656396.19999999995</v>
      </c>
      <c r="K1199" s="66"/>
      <c r="L1199" s="203">
        <v>656396.21</v>
      </c>
      <c r="M1199" s="203">
        <v>-0.01</v>
      </c>
      <c r="N1199" s="191"/>
      <c r="O1199" s="190"/>
    </row>
    <row r="1200" spans="2:15" ht="15.75" customHeight="1" outlineLevel="2" x14ac:dyDescent="0.3">
      <c r="B1200" s="124" t="s">
        <v>994</v>
      </c>
      <c r="C1200" s="2" t="s">
        <v>411</v>
      </c>
      <c r="D1200" s="22" t="s">
        <v>55</v>
      </c>
      <c r="E1200" s="67">
        <v>1</v>
      </c>
      <c r="F1200" s="163">
        <f t="shared" si="318"/>
        <v>671695.51</v>
      </c>
      <c r="G1200" s="237">
        <v>134339.1</v>
      </c>
      <c r="H1200" s="237">
        <v>537356.41</v>
      </c>
      <c r="I1200" s="237">
        <v>0</v>
      </c>
      <c r="J1200" s="226">
        <f t="shared" si="319"/>
        <v>671695.51</v>
      </c>
      <c r="K1200" s="66"/>
      <c r="L1200" s="203">
        <v>671695.52</v>
      </c>
      <c r="M1200" s="203">
        <v>-0.01</v>
      </c>
      <c r="N1200" s="191"/>
      <c r="O1200" s="190"/>
    </row>
    <row r="1201" spans="2:15" ht="15.75" customHeight="1" outlineLevel="2" x14ac:dyDescent="0.3">
      <c r="B1201" s="124" t="s">
        <v>995</v>
      </c>
      <c r="C1201" s="2" t="s">
        <v>412</v>
      </c>
      <c r="D1201" s="22" t="s">
        <v>55</v>
      </c>
      <c r="E1201" s="67">
        <v>1</v>
      </c>
      <c r="F1201" s="163">
        <f t="shared" si="318"/>
        <v>687853.41</v>
      </c>
      <c r="G1201" s="237">
        <v>137570.68</v>
      </c>
      <c r="H1201" s="237">
        <v>550282.73</v>
      </c>
      <c r="I1201" s="237">
        <v>0</v>
      </c>
      <c r="J1201" s="226">
        <f t="shared" si="319"/>
        <v>687853.41</v>
      </c>
      <c r="K1201" s="66"/>
      <c r="L1201" s="203">
        <v>687853.41</v>
      </c>
      <c r="M1201" s="203">
        <v>0</v>
      </c>
      <c r="N1201" s="191"/>
      <c r="O1201" s="190"/>
    </row>
    <row r="1202" spans="2:15" ht="15.75" customHeight="1" outlineLevel="2" x14ac:dyDescent="0.3">
      <c r="B1202" s="124" t="s">
        <v>996</v>
      </c>
      <c r="C1202" s="2" t="s">
        <v>413</v>
      </c>
      <c r="D1202" s="22" t="s">
        <v>55</v>
      </c>
      <c r="E1202" s="67">
        <v>1</v>
      </c>
      <c r="F1202" s="163">
        <f t="shared" si="318"/>
        <v>1171618.8899999999</v>
      </c>
      <c r="G1202" s="237">
        <v>234323.78</v>
      </c>
      <c r="H1202" s="237">
        <v>937295.11</v>
      </c>
      <c r="I1202" s="237">
        <v>0</v>
      </c>
      <c r="J1202" s="226">
        <f t="shared" si="319"/>
        <v>1171618.8899999999</v>
      </c>
      <c r="K1202" s="66"/>
      <c r="L1202" s="203">
        <v>1171618.8899999999</v>
      </c>
      <c r="M1202" s="203">
        <v>0</v>
      </c>
      <c r="N1202" s="191"/>
      <c r="O1202" s="190"/>
    </row>
    <row r="1203" spans="2:15" ht="15.75" customHeight="1" outlineLevel="2" x14ac:dyDescent="0.3">
      <c r="B1203" s="124" t="s">
        <v>997</v>
      </c>
      <c r="C1203" s="2" t="s">
        <v>414</v>
      </c>
      <c r="D1203" s="22" t="s">
        <v>55</v>
      </c>
      <c r="E1203" s="67">
        <v>1</v>
      </c>
      <c r="F1203" s="163">
        <f t="shared" si="318"/>
        <v>1536037.46</v>
      </c>
      <c r="G1203" s="237">
        <v>307207.49</v>
      </c>
      <c r="H1203" s="237">
        <v>1228829.97</v>
      </c>
      <c r="I1203" s="237">
        <v>0</v>
      </c>
      <c r="J1203" s="226">
        <f t="shared" si="319"/>
        <v>1536037.46</v>
      </c>
      <c r="K1203" s="66"/>
      <c r="L1203" s="203">
        <v>1536037.46</v>
      </c>
      <c r="M1203" s="203">
        <v>0</v>
      </c>
      <c r="N1203" s="191"/>
      <c r="O1203" s="190"/>
    </row>
    <row r="1204" spans="2:15" ht="15.75" customHeight="1" outlineLevel="2" x14ac:dyDescent="0.3">
      <c r="B1204" s="124" t="s">
        <v>998</v>
      </c>
      <c r="C1204" s="2" t="s">
        <v>415</v>
      </c>
      <c r="D1204" s="22" t="s">
        <v>55</v>
      </c>
      <c r="E1204" s="67">
        <v>1</v>
      </c>
      <c r="F1204" s="163">
        <f t="shared" si="318"/>
        <v>8831556.0899999999</v>
      </c>
      <c r="G1204" s="237">
        <v>1766311.22</v>
      </c>
      <c r="H1204" s="237">
        <v>7065244.8700000001</v>
      </c>
      <c r="I1204" s="237">
        <v>0</v>
      </c>
      <c r="J1204" s="226">
        <f t="shared" si="319"/>
        <v>8831556.0899999999</v>
      </c>
      <c r="K1204" s="66"/>
      <c r="L1204" s="203">
        <v>8831556.0899999999</v>
      </c>
      <c r="M1204" s="203">
        <v>0</v>
      </c>
      <c r="N1204" s="191"/>
      <c r="O1204" s="190"/>
    </row>
    <row r="1205" spans="2:15" ht="15.75" customHeight="1" outlineLevel="2" x14ac:dyDescent="0.3">
      <c r="B1205" s="124" t="s">
        <v>999</v>
      </c>
      <c r="C1205" s="2" t="s">
        <v>416</v>
      </c>
      <c r="D1205" s="22" t="s">
        <v>55</v>
      </c>
      <c r="E1205" s="67">
        <v>1</v>
      </c>
      <c r="F1205" s="163">
        <f t="shared" si="318"/>
        <v>296279.38</v>
      </c>
      <c r="G1205" s="237">
        <v>59255.88</v>
      </c>
      <c r="H1205" s="237">
        <v>237023.5</v>
      </c>
      <c r="I1205" s="237">
        <v>0</v>
      </c>
      <c r="J1205" s="226">
        <f t="shared" si="319"/>
        <v>296279.38</v>
      </c>
      <c r="K1205" s="66"/>
      <c r="L1205" s="203">
        <v>296279.38</v>
      </c>
      <c r="M1205" s="203">
        <v>0</v>
      </c>
      <c r="N1205" s="191"/>
      <c r="O1205" s="190"/>
    </row>
    <row r="1206" spans="2:15" ht="15.75" customHeight="1" outlineLevel="2" x14ac:dyDescent="0.3">
      <c r="B1206" s="124" t="s">
        <v>1000</v>
      </c>
      <c r="C1206" s="2" t="s">
        <v>417</v>
      </c>
      <c r="D1206" s="22" t="s">
        <v>55</v>
      </c>
      <c r="E1206" s="67">
        <v>1</v>
      </c>
      <c r="F1206" s="163">
        <f t="shared" si="318"/>
        <v>314151.52</v>
      </c>
      <c r="G1206" s="237">
        <v>62830.3</v>
      </c>
      <c r="H1206" s="237">
        <v>251321.22</v>
      </c>
      <c r="I1206" s="237">
        <v>0</v>
      </c>
      <c r="J1206" s="226">
        <f t="shared" si="319"/>
        <v>314151.52</v>
      </c>
      <c r="K1206" s="66"/>
      <c r="L1206" s="203">
        <v>314151.52</v>
      </c>
      <c r="M1206" s="203">
        <v>0</v>
      </c>
      <c r="N1206" s="191"/>
      <c r="O1206" s="190"/>
    </row>
    <row r="1207" spans="2:15" ht="15.75" customHeight="1" outlineLevel="2" x14ac:dyDescent="0.3">
      <c r="B1207" s="124" t="s">
        <v>1001</v>
      </c>
      <c r="C1207" s="2" t="s">
        <v>418</v>
      </c>
      <c r="D1207" s="22" t="s">
        <v>55</v>
      </c>
      <c r="E1207" s="67">
        <v>2</v>
      </c>
      <c r="F1207" s="163">
        <f t="shared" si="318"/>
        <v>667678.02</v>
      </c>
      <c r="G1207" s="237">
        <v>133535.6</v>
      </c>
      <c r="H1207" s="237">
        <v>534142.42000000004</v>
      </c>
      <c r="I1207" s="237">
        <v>0</v>
      </c>
      <c r="J1207" s="226">
        <f t="shared" si="319"/>
        <v>1335356.04</v>
      </c>
      <c r="K1207" s="66"/>
      <c r="L1207" s="203">
        <v>1335356.04</v>
      </c>
      <c r="M1207" s="203">
        <v>0</v>
      </c>
      <c r="N1207" s="191"/>
      <c r="O1207" s="190"/>
    </row>
    <row r="1208" spans="2:15" ht="15.75" customHeight="1" outlineLevel="2" x14ac:dyDescent="0.3">
      <c r="B1208" s="124" t="s">
        <v>1002</v>
      </c>
      <c r="C1208" s="2" t="s">
        <v>419</v>
      </c>
      <c r="D1208" s="22" t="s">
        <v>55</v>
      </c>
      <c r="E1208" s="67">
        <v>1</v>
      </c>
      <c r="F1208" s="163">
        <f t="shared" si="318"/>
        <v>718566.67</v>
      </c>
      <c r="G1208" s="237">
        <v>34217.47</v>
      </c>
      <c r="H1208" s="237">
        <v>0</v>
      </c>
      <c r="I1208" s="237">
        <v>7603.88</v>
      </c>
      <c r="J1208" s="226">
        <f t="shared" si="319"/>
        <v>718566.67</v>
      </c>
      <c r="K1208" s="66"/>
      <c r="L1208" s="203">
        <v>718566.78</v>
      </c>
      <c r="M1208" s="203">
        <v>-0.11</v>
      </c>
      <c r="N1208" s="191"/>
      <c r="O1208" s="190"/>
    </row>
    <row r="1209" spans="2:15" ht="15.75" customHeight="1" outlineLevel="2" x14ac:dyDescent="0.3">
      <c r="B1209" s="124" t="s">
        <v>1003</v>
      </c>
      <c r="C1209" s="2" t="s">
        <v>420</v>
      </c>
      <c r="D1209" s="22" t="s">
        <v>55</v>
      </c>
      <c r="E1209" s="67">
        <v>1</v>
      </c>
      <c r="F1209" s="163">
        <f t="shared" si="318"/>
        <v>4028154.17</v>
      </c>
      <c r="G1209" s="237">
        <v>191816.87</v>
      </c>
      <c r="H1209" s="237">
        <v>0</v>
      </c>
      <c r="I1209" s="237">
        <v>42625.97</v>
      </c>
      <c r="J1209" s="226">
        <f t="shared" si="319"/>
        <v>4028154.17</v>
      </c>
      <c r="K1209" s="66"/>
      <c r="L1209" s="203">
        <v>4028154.31</v>
      </c>
      <c r="M1209" s="203">
        <v>-0.14000000000000001</v>
      </c>
      <c r="N1209" s="191"/>
      <c r="O1209" s="190"/>
    </row>
    <row r="1210" spans="2:15" ht="15.75" customHeight="1" outlineLevel="2" x14ac:dyDescent="0.3">
      <c r="B1210" s="124" t="s">
        <v>1004</v>
      </c>
      <c r="C1210" s="2" t="s">
        <v>421</v>
      </c>
      <c r="D1210" s="22" t="s">
        <v>55</v>
      </c>
      <c r="E1210" s="67">
        <v>1</v>
      </c>
      <c r="F1210" s="163">
        <f t="shared" si="318"/>
        <v>1764669.35</v>
      </c>
      <c r="G1210" s="237">
        <v>84031.85</v>
      </c>
      <c r="H1210" s="237">
        <v>0</v>
      </c>
      <c r="I1210" s="237">
        <v>18673.75</v>
      </c>
      <c r="J1210" s="226">
        <f t="shared" si="319"/>
        <v>1764669.35</v>
      </c>
      <c r="K1210" s="66"/>
      <c r="L1210" s="203">
        <v>1764668.95</v>
      </c>
      <c r="M1210" s="203">
        <v>0.4</v>
      </c>
      <c r="N1210" s="191"/>
      <c r="O1210" s="190"/>
    </row>
    <row r="1211" spans="2:15" ht="15.75" customHeight="1" outlineLevel="2" x14ac:dyDescent="0.3">
      <c r="B1211" s="39" t="s">
        <v>97</v>
      </c>
      <c r="C1211" s="30" t="s">
        <v>422</v>
      </c>
      <c r="D1211" s="40"/>
      <c r="E1211" s="50"/>
      <c r="F1211" s="83"/>
      <c r="G1211" s="83"/>
      <c r="H1211" s="83"/>
      <c r="I1211" s="83"/>
      <c r="J1211" s="85">
        <f>+SUBTOTAL(9,J1212:J1214)</f>
        <v>5356661.93</v>
      </c>
      <c r="K1211" s="40"/>
      <c r="L1211" s="203">
        <v>0</v>
      </c>
      <c r="M1211" s="203"/>
      <c r="N1211" s="191"/>
      <c r="O1211" s="190"/>
    </row>
    <row r="1212" spans="2:15" s="173" customFormat="1" ht="15.75" customHeight="1" outlineLevel="2" x14ac:dyDescent="0.3">
      <c r="B1212" s="124" t="s">
        <v>1005</v>
      </c>
      <c r="C1212" s="174" t="s">
        <v>423</v>
      </c>
      <c r="D1212" s="213" t="s">
        <v>55</v>
      </c>
      <c r="E1212" s="193">
        <v>1</v>
      </c>
      <c r="F1212" s="163">
        <f t="shared" ref="F1212:F1214" si="320">G1212+H1212+I1212*90</f>
        <v>1547219.64</v>
      </c>
      <c r="G1212" s="237">
        <v>257869.94</v>
      </c>
      <c r="H1212" s="237">
        <v>1289349.7</v>
      </c>
      <c r="I1212" s="237">
        <v>0</v>
      </c>
      <c r="J1212" s="226">
        <f t="shared" ref="J1212:J1214" si="321">E1212*F1212</f>
        <v>1547219.64</v>
      </c>
      <c r="K1212" s="214" t="s">
        <v>424</v>
      </c>
      <c r="L1212" s="203">
        <v>1547219.64</v>
      </c>
      <c r="M1212" s="203">
        <v>0</v>
      </c>
      <c r="N1212" s="191"/>
      <c r="O1212" s="190"/>
    </row>
    <row r="1213" spans="2:15" s="173" customFormat="1" ht="15.75" customHeight="1" outlineLevel="2" x14ac:dyDescent="0.3">
      <c r="B1213" s="124" t="s">
        <v>1006</v>
      </c>
      <c r="C1213" s="174" t="s">
        <v>425</v>
      </c>
      <c r="D1213" s="213" t="s">
        <v>55</v>
      </c>
      <c r="E1213" s="193">
        <v>4</v>
      </c>
      <c r="F1213" s="163">
        <f t="shared" si="320"/>
        <v>644674.85</v>
      </c>
      <c r="G1213" s="237">
        <v>58606.8</v>
      </c>
      <c r="H1213" s="237">
        <v>586068.05000000005</v>
      </c>
      <c r="I1213" s="237">
        <v>0</v>
      </c>
      <c r="J1213" s="226">
        <f t="shared" si="321"/>
        <v>2578699.4</v>
      </c>
      <c r="K1213" s="214" t="s">
        <v>424</v>
      </c>
      <c r="L1213" s="203">
        <v>2578699.4</v>
      </c>
      <c r="M1213" s="203">
        <v>0</v>
      </c>
      <c r="N1213" s="191"/>
      <c r="O1213" s="190"/>
    </row>
    <row r="1214" spans="2:15" s="173" customFormat="1" ht="15.75" customHeight="1" outlineLevel="2" x14ac:dyDescent="0.3">
      <c r="B1214" s="124" t="s">
        <v>1007</v>
      </c>
      <c r="C1214" s="174" t="s">
        <v>426</v>
      </c>
      <c r="D1214" s="213" t="s">
        <v>55</v>
      </c>
      <c r="E1214" s="193">
        <v>3</v>
      </c>
      <c r="F1214" s="163">
        <f t="shared" si="320"/>
        <v>410247.63</v>
      </c>
      <c r="G1214" s="237">
        <v>29303.4</v>
      </c>
      <c r="H1214" s="237">
        <v>380944.23</v>
      </c>
      <c r="I1214" s="237">
        <v>0</v>
      </c>
      <c r="J1214" s="226">
        <f t="shared" si="321"/>
        <v>1230742.8899999999</v>
      </c>
      <c r="K1214" s="214" t="s">
        <v>424</v>
      </c>
      <c r="L1214" s="203">
        <v>1230742.8999999999</v>
      </c>
      <c r="M1214" s="203">
        <v>-0.01</v>
      </c>
      <c r="N1214" s="191"/>
      <c r="O1214" s="190"/>
    </row>
    <row r="1215" spans="2:15" ht="20.25" customHeight="1" outlineLevel="1" x14ac:dyDescent="0.3">
      <c r="B1215" s="34" t="s">
        <v>38</v>
      </c>
      <c r="C1215" s="4" t="s">
        <v>3100</v>
      </c>
      <c r="D1215" s="25"/>
      <c r="E1215" s="35"/>
      <c r="F1215" s="36"/>
      <c r="G1215" s="36"/>
      <c r="H1215" s="36"/>
      <c r="I1215" s="36"/>
      <c r="J1215" s="115">
        <f>+SUBTOTAL(9,J1216:J1263)</f>
        <v>40976523.670000002</v>
      </c>
      <c r="K1215" s="25"/>
      <c r="L1215" s="203">
        <v>0</v>
      </c>
      <c r="M1215" s="203"/>
      <c r="N1215" s="191"/>
      <c r="O1215" s="190"/>
    </row>
    <row r="1216" spans="2:15" ht="15.75" customHeight="1" outlineLevel="2" x14ac:dyDescent="0.3">
      <c r="B1216" s="68" t="s">
        <v>40</v>
      </c>
      <c r="C1216" s="52" t="s">
        <v>427</v>
      </c>
      <c r="D1216" s="53"/>
      <c r="E1216" s="69"/>
      <c r="F1216" s="70"/>
      <c r="G1216" s="70"/>
      <c r="H1216" s="70"/>
      <c r="I1216" s="70"/>
      <c r="J1216" s="118">
        <f>+SUBTOTAL(9,J1217:J1235)</f>
        <v>11305688.65</v>
      </c>
      <c r="K1216" s="70"/>
      <c r="L1216" s="203">
        <v>0</v>
      </c>
      <c r="M1216" s="203"/>
      <c r="N1216" s="191"/>
      <c r="O1216" s="190"/>
    </row>
    <row r="1217" spans="2:15" ht="15.75" customHeight="1" outlineLevel="3" x14ac:dyDescent="0.3">
      <c r="B1217" s="86" t="s">
        <v>1972</v>
      </c>
      <c r="C1217" s="174" t="s">
        <v>428</v>
      </c>
      <c r="D1217" s="212" t="s">
        <v>270</v>
      </c>
      <c r="E1217" s="71">
        <v>6</v>
      </c>
      <c r="F1217" s="161">
        <f t="shared" ref="F1217:F1235" si="322">G1217+H1217+I1217*90</f>
        <v>97345.91</v>
      </c>
      <c r="G1217" s="237">
        <v>8849.6299999999992</v>
      </c>
      <c r="H1217" s="237">
        <v>88496.28</v>
      </c>
      <c r="I1217" s="237">
        <v>0</v>
      </c>
      <c r="J1217" s="225">
        <f t="shared" ref="J1217:J1235" si="323">E1217*F1217</f>
        <v>584075.46</v>
      </c>
      <c r="K1217" s="72"/>
      <c r="L1217" s="203">
        <v>584075.42000000004</v>
      </c>
      <c r="M1217" s="203">
        <v>0.04</v>
      </c>
      <c r="N1217" s="191"/>
      <c r="O1217" s="190"/>
    </row>
    <row r="1218" spans="2:15" ht="15.75" customHeight="1" outlineLevel="3" x14ac:dyDescent="0.3">
      <c r="B1218" s="86" t="s">
        <v>1973</v>
      </c>
      <c r="C1218" s="174" t="s">
        <v>429</v>
      </c>
      <c r="D1218" s="212" t="s">
        <v>270</v>
      </c>
      <c r="E1218" s="71">
        <v>4</v>
      </c>
      <c r="F1218" s="161">
        <f t="shared" si="322"/>
        <v>125711.6</v>
      </c>
      <c r="G1218" s="237">
        <v>11428.33</v>
      </c>
      <c r="H1218" s="237">
        <v>114283.27</v>
      </c>
      <c r="I1218" s="237">
        <v>0</v>
      </c>
      <c r="J1218" s="225">
        <f t="shared" si="323"/>
        <v>502846.4</v>
      </c>
      <c r="K1218" s="72"/>
      <c r="L1218" s="203">
        <v>502846.38</v>
      </c>
      <c r="M1218" s="203">
        <v>0.02</v>
      </c>
      <c r="N1218" s="191"/>
      <c r="O1218" s="190"/>
    </row>
    <row r="1219" spans="2:15" ht="15.75" customHeight="1" outlineLevel="3" x14ac:dyDescent="0.3">
      <c r="B1219" s="86" t="s">
        <v>1974</v>
      </c>
      <c r="C1219" s="174" t="s">
        <v>430</v>
      </c>
      <c r="D1219" s="212" t="s">
        <v>270</v>
      </c>
      <c r="E1219" s="71">
        <v>8</v>
      </c>
      <c r="F1219" s="161">
        <f t="shared" si="322"/>
        <v>45127.24</v>
      </c>
      <c r="G1219" s="237">
        <v>4102.4799999999996</v>
      </c>
      <c r="H1219" s="237">
        <v>41024.76</v>
      </c>
      <c r="I1219" s="237">
        <v>0</v>
      </c>
      <c r="J1219" s="225">
        <f t="shared" si="323"/>
        <v>361017.92</v>
      </c>
      <c r="K1219" s="72"/>
      <c r="L1219" s="203">
        <v>361017.92</v>
      </c>
      <c r="M1219" s="203">
        <v>0</v>
      </c>
      <c r="N1219" s="191"/>
      <c r="O1219" s="190"/>
    </row>
    <row r="1220" spans="2:15" ht="15.75" customHeight="1" outlineLevel="3" x14ac:dyDescent="0.3">
      <c r="B1220" s="86" t="s">
        <v>1975</v>
      </c>
      <c r="C1220" s="174" t="s">
        <v>431</v>
      </c>
      <c r="D1220" s="212" t="s">
        <v>270</v>
      </c>
      <c r="E1220" s="71">
        <v>5</v>
      </c>
      <c r="F1220" s="161">
        <f t="shared" si="322"/>
        <v>56731.39</v>
      </c>
      <c r="G1220" s="237">
        <v>5157.3999999999996</v>
      </c>
      <c r="H1220" s="237">
        <v>51573.99</v>
      </c>
      <c r="I1220" s="237">
        <v>0</v>
      </c>
      <c r="J1220" s="225">
        <f t="shared" si="323"/>
        <v>283656.95</v>
      </c>
      <c r="K1220" s="72"/>
      <c r="L1220" s="203">
        <v>283656.93</v>
      </c>
      <c r="M1220" s="203">
        <v>0.02</v>
      </c>
      <c r="N1220" s="191"/>
      <c r="O1220" s="190"/>
    </row>
    <row r="1221" spans="2:15" ht="15.75" customHeight="1" outlineLevel="3" x14ac:dyDescent="0.3">
      <c r="B1221" s="86" t="s">
        <v>1976</v>
      </c>
      <c r="C1221" s="174" t="s">
        <v>432</v>
      </c>
      <c r="D1221" s="212" t="s">
        <v>270</v>
      </c>
      <c r="E1221" s="71">
        <v>24</v>
      </c>
      <c r="F1221" s="161">
        <f t="shared" si="322"/>
        <v>25529.119999999999</v>
      </c>
      <c r="G1221" s="237">
        <v>2320.83</v>
      </c>
      <c r="H1221" s="237">
        <v>23208.29</v>
      </c>
      <c r="I1221" s="237">
        <v>0</v>
      </c>
      <c r="J1221" s="225">
        <f t="shared" si="323"/>
        <v>612698.88</v>
      </c>
      <c r="K1221" s="72"/>
      <c r="L1221" s="203">
        <v>612698.98</v>
      </c>
      <c r="M1221" s="203">
        <v>-0.1</v>
      </c>
      <c r="N1221" s="191"/>
      <c r="O1221" s="190"/>
    </row>
    <row r="1222" spans="2:15" ht="15.75" customHeight="1" outlineLevel="3" x14ac:dyDescent="0.3">
      <c r="B1222" s="86" t="s">
        <v>1977</v>
      </c>
      <c r="C1222" s="174" t="s">
        <v>433</v>
      </c>
      <c r="D1222" s="212" t="s">
        <v>270</v>
      </c>
      <c r="E1222" s="71">
        <v>11</v>
      </c>
      <c r="F1222" s="161">
        <f t="shared" si="322"/>
        <v>19340.240000000002</v>
      </c>
      <c r="G1222" s="237">
        <v>1758.2</v>
      </c>
      <c r="H1222" s="237">
        <v>17582.04</v>
      </c>
      <c r="I1222" s="237">
        <v>0</v>
      </c>
      <c r="J1222" s="225">
        <f t="shared" si="323"/>
        <v>212742.64</v>
      </c>
      <c r="K1222" s="72"/>
      <c r="L1222" s="203">
        <v>212742.7</v>
      </c>
      <c r="M1222" s="203">
        <v>-0.06</v>
      </c>
      <c r="N1222" s="191"/>
      <c r="O1222" s="190"/>
    </row>
    <row r="1223" spans="2:15" ht="15.75" customHeight="1" outlineLevel="3" x14ac:dyDescent="0.3">
      <c r="B1223" s="86" t="s">
        <v>1978</v>
      </c>
      <c r="C1223" s="174" t="s">
        <v>434</v>
      </c>
      <c r="D1223" s="212" t="s">
        <v>270</v>
      </c>
      <c r="E1223" s="71">
        <v>38</v>
      </c>
      <c r="F1223" s="161">
        <f t="shared" si="322"/>
        <v>54152.69</v>
      </c>
      <c r="G1223" s="237">
        <v>4922.97</v>
      </c>
      <c r="H1223" s="237">
        <v>49229.72</v>
      </c>
      <c r="I1223" s="237">
        <v>0</v>
      </c>
      <c r="J1223" s="225">
        <f t="shared" si="323"/>
        <v>2057802.22</v>
      </c>
      <c r="K1223" s="72"/>
      <c r="L1223" s="203">
        <v>2057802.12</v>
      </c>
      <c r="M1223" s="203">
        <v>0.1</v>
      </c>
      <c r="N1223" s="191"/>
      <c r="O1223" s="190"/>
    </row>
    <row r="1224" spans="2:15" ht="15.75" customHeight="1" outlineLevel="3" x14ac:dyDescent="0.3">
      <c r="B1224" s="86" t="s">
        <v>1979</v>
      </c>
      <c r="C1224" s="174" t="s">
        <v>435</v>
      </c>
      <c r="D1224" s="212" t="s">
        <v>270</v>
      </c>
      <c r="E1224" s="71">
        <v>2</v>
      </c>
      <c r="F1224" s="161">
        <f t="shared" si="322"/>
        <v>34812.44</v>
      </c>
      <c r="G1224" s="237">
        <v>3164.77</v>
      </c>
      <c r="H1224" s="237">
        <v>31647.67</v>
      </c>
      <c r="I1224" s="237">
        <v>0</v>
      </c>
      <c r="J1224" s="225">
        <f t="shared" si="323"/>
        <v>69624.88</v>
      </c>
      <c r="K1224" s="72"/>
      <c r="L1224" s="203">
        <v>69624.88</v>
      </c>
      <c r="M1224" s="203">
        <v>0</v>
      </c>
      <c r="N1224" s="191"/>
      <c r="O1224" s="190"/>
    </row>
    <row r="1225" spans="2:15" ht="15.75" customHeight="1" outlineLevel="3" x14ac:dyDescent="0.3">
      <c r="B1225" s="86" t="s">
        <v>1980</v>
      </c>
      <c r="C1225" s="174" t="s">
        <v>436</v>
      </c>
      <c r="D1225" s="212" t="s">
        <v>270</v>
      </c>
      <c r="E1225" s="71">
        <v>9</v>
      </c>
      <c r="F1225" s="161">
        <f t="shared" si="322"/>
        <v>32233.74</v>
      </c>
      <c r="G1225" s="237">
        <v>2930.34</v>
      </c>
      <c r="H1225" s="237">
        <v>29303.4</v>
      </c>
      <c r="I1225" s="237">
        <v>0</v>
      </c>
      <c r="J1225" s="225">
        <f t="shared" si="323"/>
        <v>290103.65999999997</v>
      </c>
      <c r="K1225" s="72"/>
      <c r="L1225" s="203">
        <v>290103.67999999999</v>
      </c>
      <c r="M1225" s="203">
        <v>-0.02</v>
      </c>
      <c r="N1225" s="191"/>
      <c r="O1225" s="190"/>
    </row>
    <row r="1226" spans="2:15" ht="15.75" customHeight="1" outlineLevel="3" x14ac:dyDescent="0.3">
      <c r="B1226" s="86" t="s">
        <v>1981</v>
      </c>
      <c r="C1226" s="174" t="s">
        <v>437</v>
      </c>
      <c r="D1226" s="212" t="s">
        <v>270</v>
      </c>
      <c r="E1226" s="71">
        <v>15</v>
      </c>
      <c r="F1226" s="161">
        <f t="shared" si="322"/>
        <v>18050.900000000001</v>
      </c>
      <c r="G1226" s="237">
        <v>1640.99</v>
      </c>
      <c r="H1226" s="237">
        <v>16409.91</v>
      </c>
      <c r="I1226" s="237">
        <v>0</v>
      </c>
      <c r="J1226" s="225">
        <f t="shared" si="323"/>
        <v>270763.5</v>
      </c>
      <c r="K1226" s="72"/>
      <c r="L1226" s="203">
        <v>270763.44</v>
      </c>
      <c r="M1226" s="203">
        <v>0.06</v>
      </c>
      <c r="N1226" s="191"/>
      <c r="O1226" s="190"/>
    </row>
    <row r="1227" spans="2:15" ht="15.75" customHeight="1" outlineLevel="3" x14ac:dyDescent="0.3">
      <c r="B1227" s="86" t="s">
        <v>1982</v>
      </c>
      <c r="C1227" s="174" t="s">
        <v>438</v>
      </c>
      <c r="D1227" s="212" t="s">
        <v>270</v>
      </c>
      <c r="E1227" s="71">
        <v>7</v>
      </c>
      <c r="F1227" s="161">
        <f t="shared" si="322"/>
        <v>96701.23</v>
      </c>
      <c r="G1227" s="237">
        <v>8791.02</v>
      </c>
      <c r="H1227" s="237">
        <v>87910.21</v>
      </c>
      <c r="I1227" s="237">
        <v>0</v>
      </c>
      <c r="J1227" s="225">
        <f t="shared" si="323"/>
        <v>676908.61</v>
      </c>
      <c r="K1227" s="72"/>
      <c r="L1227" s="203">
        <v>676908.59</v>
      </c>
      <c r="M1227" s="203">
        <v>0.02</v>
      </c>
      <c r="N1227" s="191"/>
      <c r="O1227" s="190"/>
    </row>
    <row r="1228" spans="2:15" ht="15.75" customHeight="1" outlineLevel="3" x14ac:dyDescent="0.3">
      <c r="B1228" s="86" t="s">
        <v>1983</v>
      </c>
      <c r="C1228" s="174" t="s">
        <v>439</v>
      </c>
      <c r="D1228" s="212" t="s">
        <v>270</v>
      </c>
      <c r="E1228" s="71">
        <v>22</v>
      </c>
      <c r="F1228" s="161">
        <f t="shared" si="322"/>
        <v>167615.46</v>
      </c>
      <c r="G1228" s="237">
        <v>15237.77</v>
      </c>
      <c r="H1228" s="237">
        <v>152377.69</v>
      </c>
      <c r="I1228" s="237">
        <v>0</v>
      </c>
      <c r="J1228" s="225">
        <f t="shared" si="323"/>
        <v>3687540.12</v>
      </c>
      <c r="K1228" s="72"/>
      <c r="L1228" s="203">
        <v>3687540.15</v>
      </c>
      <c r="M1228" s="203">
        <v>-0.03</v>
      </c>
      <c r="N1228" s="191"/>
      <c r="O1228" s="190"/>
    </row>
    <row r="1229" spans="2:15" ht="15.75" customHeight="1" outlineLevel="3" x14ac:dyDescent="0.3">
      <c r="B1229" s="86" t="s">
        <v>1984</v>
      </c>
      <c r="C1229" s="174" t="s">
        <v>440</v>
      </c>
      <c r="D1229" s="212" t="s">
        <v>270</v>
      </c>
      <c r="E1229" s="71">
        <v>1</v>
      </c>
      <c r="F1229" s="161">
        <f t="shared" si="322"/>
        <v>167615.46</v>
      </c>
      <c r="G1229" s="237">
        <v>15237.77</v>
      </c>
      <c r="H1229" s="237">
        <v>152377.69</v>
      </c>
      <c r="I1229" s="237">
        <v>0</v>
      </c>
      <c r="J1229" s="225">
        <f t="shared" si="323"/>
        <v>167615.46</v>
      </c>
      <c r="K1229" s="72"/>
      <c r="L1229" s="203">
        <v>167615.46</v>
      </c>
      <c r="M1229" s="203">
        <v>0</v>
      </c>
      <c r="N1229" s="191"/>
      <c r="O1229" s="190"/>
    </row>
    <row r="1230" spans="2:15" ht="15.75" customHeight="1" outlineLevel="3" x14ac:dyDescent="0.3">
      <c r="B1230" s="86" t="s">
        <v>1985</v>
      </c>
      <c r="C1230" s="174" t="s">
        <v>441</v>
      </c>
      <c r="D1230" s="212" t="s">
        <v>270</v>
      </c>
      <c r="E1230" s="71">
        <v>11</v>
      </c>
      <c r="F1230" s="161">
        <f t="shared" si="322"/>
        <v>53533.8</v>
      </c>
      <c r="G1230" s="237">
        <v>4866.71</v>
      </c>
      <c r="H1230" s="237">
        <v>48667.09</v>
      </c>
      <c r="I1230" s="237">
        <v>0</v>
      </c>
      <c r="J1230" s="225">
        <f t="shared" si="323"/>
        <v>588871.80000000005</v>
      </c>
      <c r="K1230" s="72"/>
      <c r="L1230" s="203">
        <v>588871.80000000005</v>
      </c>
      <c r="M1230" s="203">
        <v>0</v>
      </c>
      <c r="N1230" s="191"/>
      <c r="O1230" s="190"/>
    </row>
    <row r="1231" spans="2:15" ht="15.75" customHeight="1" outlineLevel="3" x14ac:dyDescent="0.3">
      <c r="B1231" s="86" t="s">
        <v>1986</v>
      </c>
      <c r="C1231" s="174" t="s">
        <v>442</v>
      </c>
      <c r="D1231" s="212" t="s">
        <v>270</v>
      </c>
      <c r="E1231" s="71">
        <v>4</v>
      </c>
      <c r="F1231" s="161">
        <f t="shared" si="322"/>
        <v>45127.24</v>
      </c>
      <c r="G1231" s="237">
        <v>4102.4799999999996</v>
      </c>
      <c r="H1231" s="237">
        <v>41024.76</v>
      </c>
      <c r="I1231" s="237">
        <v>0</v>
      </c>
      <c r="J1231" s="225">
        <f t="shared" si="323"/>
        <v>180508.96</v>
      </c>
      <c r="K1231" s="72"/>
      <c r="L1231" s="203">
        <v>180508.96</v>
      </c>
      <c r="M1231" s="203">
        <v>0</v>
      </c>
      <c r="N1231" s="191"/>
      <c r="O1231" s="190"/>
    </row>
    <row r="1232" spans="2:15" ht="15.75" customHeight="1" outlineLevel="3" x14ac:dyDescent="0.3">
      <c r="B1232" s="86" t="s">
        <v>1987</v>
      </c>
      <c r="C1232" s="174" t="s">
        <v>443</v>
      </c>
      <c r="D1232" s="212" t="s">
        <v>270</v>
      </c>
      <c r="E1232" s="71">
        <v>4</v>
      </c>
      <c r="F1232" s="161">
        <f t="shared" si="322"/>
        <v>96701.23</v>
      </c>
      <c r="G1232" s="237">
        <v>8791.02</v>
      </c>
      <c r="H1232" s="237">
        <v>87910.21</v>
      </c>
      <c r="I1232" s="237">
        <v>0</v>
      </c>
      <c r="J1232" s="225">
        <f t="shared" si="323"/>
        <v>386804.92</v>
      </c>
      <c r="K1232" s="72"/>
      <c r="L1232" s="203">
        <v>386804.91</v>
      </c>
      <c r="M1232" s="203">
        <v>0.01</v>
      </c>
      <c r="N1232" s="191"/>
      <c r="O1232" s="190"/>
    </row>
    <row r="1233" spans="2:15" ht="15.75" customHeight="1" outlineLevel="3" x14ac:dyDescent="0.3">
      <c r="B1233" s="86" t="s">
        <v>1988</v>
      </c>
      <c r="C1233" s="174" t="s">
        <v>444</v>
      </c>
      <c r="D1233" s="212" t="s">
        <v>270</v>
      </c>
      <c r="E1233" s="71">
        <v>3</v>
      </c>
      <c r="F1233" s="161">
        <f t="shared" si="322"/>
        <v>40227.71</v>
      </c>
      <c r="G1233" s="237">
        <v>3657.06</v>
      </c>
      <c r="H1233" s="237">
        <v>36570.65</v>
      </c>
      <c r="I1233" s="237">
        <v>0</v>
      </c>
      <c r="J1233" s="225">
        <f t="shared" si="323"/>
        <v>120683.13</v>
      </c>
      <c r="K1233" s="72"/>
      <c r="L1233" s="203">
        <v>120683.13</v>
      </c>
      <c r="M1233" s="203">
        <v>0</v>
      </c>
      <c r="N1233" s="191"/>
      <c r="O1233" s="190"/>
    </row>
    <row r="1234" spans="2:15" ht="15.75" customHeight="1" outlineLevel="3" x14ac:dyDescent="0.3">
      <c r="B1234" s="86" t="s">
        <v>1989</v>
      </c>
      <c r="C1234" s="174" t="s">
        <v>445</v>
      </c>
      <c r="D1234" s="212" t="s">
        <v>270</v>
      </c>
      <c r="E1234" s="71">
        <v>3</v>
      </c>
      <c r="F1234" s="161">
        <f t="shared" si="322"/>
        <v>32233.74</v>
      </c>
      <c r="G1234" s="237">
        <v>2930.34</v>
      </c>
      <c r="H1234" s="237">
        <v>29303.4</v>
      </c>
      <c r="I1234" s="237">
        <v>0</v>
      </c>
      <c r="J1234" s="225">
        <f t="shared" si="323"/>
        <v>96701.22</v>
      </c>
      <c r="K1234" s="72"/>
      <c r="L1234" s="203">
        <v>96701.23</v>
      </c>
      <c r="M1234" s="203">
        <v>-0.01</v>
      </c>
      <c r="N1234" s="191"/>
      <c r="O1234" s="190"/>
    </row>
    <row r="1235" spans="2:15" ht="15.75" customHeight="1" outlineLevel="3" x14ac:dyDescent="0.3">
      <c r="B1235" s="86" t="s">
        <v>1990</v>
      </c>
      <c r="C1235" s="174" t="s">
        <v>446</v>
      </c>
      <c r="D1235" s="212" t="s">
        <v>270</v>
      </c>
      <c r="E1235" s="71">
        <v>8</v>
      </c>
      <c r="F1235" s="161">
        <f t="shared" si="322"/>
        <v>19340.240000000002</v>
      </c>
      <c r="G1235" s="237">
        <v>1758.2</v>
      </c>
      <c r="H1235" s="237">
        <v>17582.04</v>
      </c>
      <c r="I1235" s="237">
        <v>0</v>
      </c>
      <c r="J1235" s="225">
        <f t="shared" si="323"/>
        <v>154721.92000000001</v>
      </c>
      <c r="K1235" s="72"/>
      <c r="L1235" s="203">
        <v>154721.96</v>
      </c>
      <c r="M1235" s="203">
        <v>-0.04</v>
      </c>
      <c r="N1235" s="191"/>
      <c r="O1235" s="190"/>
    </row>
    <row r="1236" spans="2:15" ht="15.75" customHeight="1" outlineLevel="2" x14ac:dyDescent="0.3">
      <c r="B1236" s="68" t="s">
        <v>99</v>
      </c>
      <c r="C1236" s="52" t="s">
        <v>447</v>
      </c>
      <c r="D1236" s="53"/>
      <c r="E1236" s="69"/>
      <c r="F1236" s="70"/>
      <c r="G1236" s="70"/>
      <c r="H1236" s="70"/>
      <c r="I1236" s="70"/>
      <c r="J1236" s="118">
        <f>+SUBTOTAL(9,J1237:J1251)</f>
        <v>7115155.2400000002</v>
      </c>
      <c r="K1236" s="70"/>
      <c r="L1236" s="203">
        <v>0</v>
      </c>
      <c r="M1236" s="203"/>
      <c r="N1236" s="191"/>
      <c r="O1236" s="190"/>
    </row>
    <row r="1237" spans="2:15" ht="15.75" customHeight="1" outlineLevel="3" x14ac:dyDescent="0.3">
      <c r="B1237" s="86" t="s">
        <v>1991</v>
      </c>
      <c r="C1237" s="174" t="s">
        <v>448</v>
      </c>
      <c r="D1237" s="212" t="s">
        <v>270</v>
      </c>
      <c r="E1237" s="71">
        <v>21</v>
      </c>
      <c r="F1237" s="161">
        <f t="shared" ref="F1237:F1251" si="324">G1237+H1237+I1237*90</f>
        <v>19340.240000000002</v>
      </c>
      <c r="G1237" s="237">
        <v>1758.2</v>
      </c>
      <c r="H1237" s="237">
        <v>17582.04</v>
      </c>
      <c r="I1237" s="237">
        <v>0</v>
      </c>
      <c r="J1237" s="225">
        <f t="shared" ref="J1237:J1251" si="325">E1237*F1237</f>
        <v>406145.04</v>
      </c>
      <c r="K1237" s="73"/>
      <c r="L1237" s="203">
        <v>406145.16</v>
      </c>
      <c r="M1237" s="203">
        <v>-0.12</v>
      </c>
      <c r="N1237" s="191"/>
      <c r="O1237" s="190"/>
    </row>
    <row r="1238" spans="2:15" ht="15.75" customHeight="1" outlineLevel="3" x14ac:dyDescent="0.3">
      <c r="B1238" s="86" t="s">
        <v>1992</v>
      </c>
      <c r="C1238" s="174" t="s">
        <v>449</v>
      </c>
      <c r="D1238" s="212" t="s">
        <v>270</v>
      </c>
      <c r="E1238" s="71">
        <v>24</v>
      </c>
      <c r="F1238" s="161">
        <f t="shared" si="324"/>
        <v>32233.74</v>
      </c>
      <c r="G1238" s="237">
        <v>2930.34</v>
      </c>
      <c r="H1238" s="237">
        <v>29303.4</v>
      </c>
      <c r="I1238" s="237">
        <v>0</v>
      </c>
      <c r="J1238" s="225">
        <f t="shared" si="325"/>
        <v>773609.76</v>
      </c>
      <c r="K1238" s="73"/>
      <c r="L1238" s="203">
        <v>773609.82</v>
      </c>
      <c r="M1238" s="203">
        <v>-0.06</v>
      </c>
      <c r="N1238" s="191"/>
      <c r="O1238" s="190"/>
    </row>
    <row r="1239" spans="2:15" ht="15.75" customHeight="1" outlineLevel="3" x14ac:dyDescent="0.3">
      <c r="B1239" s="86" t="s">
        <v>1993</v>
      </c>
      <c r="C1239" s="174" t="s">
        <v>450</v>
      </c>
      <c r="D1239" s="212" t="s">
        <v>270</v>
      </c>
      <c r="E1239" s="71">
        <v>12</v>
      </c>
      <c r="F1239" s="161">
        <f t="shared" si="324"/>
        <v>13538.17</v>
      </c>
      <c r="G1239" s="237">
        <v>1230.74</v>
      </c>
      <c r="H1239" s="237">
        <v>12307.43</v>
      </c>
      <c r="I1239" s="237">
        <v>0</v>
      </c>
      <c r="J1239" s="225">
        <f t="shared" si="325"/>
        <v>162458.04</v>
      </c>
      <c r="K1239" s="73"/>
      <c r="L1239" s="203">
        <v>162458.06</v>
      </c>
      <c r="M1239" s="203">
        <v>-0.02</v>
      </c>
      <c r="N1239" s="191"/>
      <c r="O1239" s="190"/>
    </row>
    <row r="1240" spans="2:15" ht="15.75" customHeight="1" outlineLevel="3" x14ac:dyDescent="0.3">
      <c r="B1240" s="86" t="s">
        <v>1994</v>
      </c>
      <c r="C1240" s="174" t="s">
        <v>451</v>
      </c>
      <c r="D1240" s="212" t="s">
        <v>270</v>
      </c>
      <c r="E1240" s="71">
        <v>26</v>
      </c>
      <c r="F1240" s="161">
        <f t="shared" si="324"/>
        <v>15472.19</v>
      </c>
      <c r="G1240" s="237">
        <v>1406.56</v>
      </c>
      <c r="H1240" s="237">
        <v>14065.63</v>
      </c>
      <c r="I1240" s="237">
        <v>0</v>
      </c>
      <c r="J1240" s="225">
        <f t="shared" si="325"/>
        <v>402276.94</v>
      </c>
      <c r="K1240" s="73"/>
      <c r="L1240" s="203">
        <v>402277.11</v>
      </c>
      <c r="M1240" s="203">
        <v>-0.17</v>
      </c>
      <c r="N1240" s="191"/>
      <c r="O1240" s="190"/>
    </row>
    <row r="1241" spans="2:15" ht="15.75" customHeight="1" outlineLevel="3" x14ac:dyDescent="0.3">
      <c r="B1241" s="86" t="s">
        <v>1995</v>
      </c>
      <c r="C1241" s="174" t="s">
        <v>452</v>
      </c>
      <c r="D1241" s="212" t="s">
        <v>270</v>
      </c>
      <c r="E1241" s="71">
        <v>294</v>
      </c>
      <c r="F1241" s="161">
        <f t="shared" si="324"/>
        <v>580.21</v>
      </c>
      <c r="G1241" s="237">
        <v>52.75</v>
      </c>
      <c r="H1241" s="237">
        <v>527.46</v>
      </c>
      <c r="I1241" s="237">
        <v>0</v>
      </c>
      <c r="J1241" s="225">
        <f t="shared" si="325"/>
        <v>170581.74</v>
      </c>
      <c r="K1241" s="73"/>
      <c r="L1241" s="203">
        <v>170580.97</v>
      </c>
      <c r="M1241" s="203">
        <v>0.77</v>
      </c>
      <c r="N1241" s="191"/>
      <c r="O1241" s="190"/>
    </row>
    <row r="1242" spans="2:15" ht="15.75" customHeight="1" outlineLevel="3" x14ac:dyDescent="0.3">
      <c r="B1242" s="86" t="s">
        <v>1996</v>
      </c>
      <c r="C1242" s="174" t="s">
        <v>453</v>
      </c>
      <c r="D1242" s="212" t="s">
        <v>270</v>
      </c>
      <c r="E1242" s="71">
        <v>1550</v>
      </c>
      <c r="F1242" s="161">
        <f t="shared" si="324"/>
        <v>515.74</v>
      </c>
      <c r="G1242" s="237">
        <v>46.89</v>
      </c>
      <c r="H1242" s="237">
        <v>468.85</v>
      </c>
      <c r="I1242" s="237">
        <v>0</v>
      </c>
      <c r="J1242" s="225">
        <f t="shared" si="325"/>
        <v>799397</v>
      </c>
      <c r="K1242" s="73"/>
      <c r="L1242" s="203">
        <v>799396.82</v>
      </c>
      <c r="M1242" s="203">
        <v>0.18</v>
      </c>
      <c r="N1242" s="191"/>
      <c r="O1242" s="190"/>
    </row>
    <row r="1243" spans="2:15" ht="15.75" customHeight="1" outlineLevel="3" x14ac:dyDescent="0.3">
      <c r="B1243" s="86" t="s">
        <v>1997</v>
      </c>
      <c r="C1243" s="174" t="s">
        <v>454</v>
      </c>
      <c r="D1243" s="212" t="s">
        <v>270</v>
      </c>
      <c r="E1243" s="71">
        <v>105</v>
      </c>
      <c r="F1243" s="161">
        <f t="shared" si="324"/>
        <v>773.61</v>
      </c>
      <c r="G1243" s="237">
        <v>70.33</v>
      </c>
      <c r="H1243" s="237">
        <v>703.28</v>
      </c>
      <c r="I1243" s="237">
        <v>0</v>
      </c>
      <c r="J1243" s="225">
        <f t="shared" si="325"/>
        <v>81229.05</v>
      </c>
      <c r="K1243" s="73"/>
      <c r="L1243" s="203">
        <v>81229.03</v>
      </c>
      <c r="M1243" s="203">
        <v>0.02</v>
      </c>
      <c r="N1243" s="191"/>
      <c r="O1243" s="190"/>
    </row>
    <row r="1244" spans="2:15" ht="15.75" customHeight="1" outlineLevel="3" x14ac:dyDescent="0.3">
      <c r="B1244" s="86" t="s">
        <v>1998</v>
      </c>
      <c r="C1244" s="174" t="s">
        <v>455</v>
      </c>
      <c r="D1244" s="212" t="s">
        <v>270</v>
      </c>
      <c r="E1244" s="71">
        <v>126</v>
      </c>
      <c r="F1244" s="161">
        <f t="shared" si="324"/>
        <v>451.27</v>
      </c>
      <c r="G1244" s="237">
        <v>41.02</v>
      </c>
      <c r="H1244" s="237">
        <v>410.25</v>
      </c>
      <c r="I1244" s="237">
        <v>0</v>
      </c>
      <c r="J1244" s="225">
        <f t="shared" si="325"/>
        <v>56860.02</v>
      </c>
      <c r="K1244" s="73"/>
      <c r="L1244" s="203">
        <v>56860.32</v>
      </c>
      <c r="M1244" s="203">
        <v>-0.3</v>
      </c>
      <c r="N1244" s="191"/>
      <c r="O1244" s="190"/>
    </row>
    <row r="1245" spans="2:15" ht="15.75" customHeight="1" outlineLevel="3" x14ac:dyDescent="0.3">
      <c r="B1245" s="86" t="s">
        <v>1999</v>
      </c>
      <c r="C1245" s="174" t="s">
        <v>456</v>
      </c>
      <c r="D1245" s="212" t="s">
        <v>270</v>
      </c>
      <c r="E1245" s="71">
        <v>26</v>
      </c>
      <c r="F1245" s="161">
        <f t="shared" si="324"/>
        <v>32233.74</v>
      </c>
      <c r="G1245" s="237">
        <v>2930.34</v>
      </c>
      <c r="H1245" s="237">
        <v>29303.4</v>
      </c>
      <c r="I1245" s="237">
        <v>0</v>
      </c>
      <c r="J1245" s="225">
        <f t="shared" si="325"/>
        <v>838077.24</v>
      </c>
      <c r="K1245" s="73"/>
      <c r="L1245" s="203">
        <v>838077.31</v>
      </c>
      <c r="M1245" s="203">
        <v>-7.0000000000000007E-2</v>
      </c>
      <c r="N1245" s="191"/>
      <c r="O1245" s="190"/>
    </row>
    <row r="1246" spans="2:15" ht="15.75" customHeight="1" outlineLevel="3" x14ac:dyDescent="0.3">
      <c r="B1246" s="86" t="s">
        <v>2000</v>
      </c>
      <c r="C1246" s="174" t="s">
        <v>457</v>
      </c>
      <c r="D1246" s="212" t="s">
        <v>270</v>
      </c>
      <c r="E1246" s="71">
        <v>42</v>
      </c>
      <c r="F1246" s="161">
        <f t="shared" si="324"/>
        <v>23472.61</v>
      </c>
      <c r="G1246" s="237">
        <v>2133.87</v>
      </c>
      <c r="H1246" s="237">
        <v>21338.74</v>
      </c>
      <c r="I1246" s="237">
        <v>0</v>
      </c>
      <c r="J1246" s="225">
        <f t="shared" si="325"/>
        <v>985849.62</v>
      </c>
      <c r="K1246" s="73"/>
      <c r="L1246" s="203">
        <v>985849.68</v>
      </c>
      <c r="M1246" s="203">
        <v>-0.06</v>
      </c>
      <c r="N1246" s="191"/>
      <c r="O1246" s="190"/>
    </row>
    <row r="1247" spans="2:15" ht="15.75" customHeight="1" outlineLevel="3" x14ac:dyDescent="0.3">
      <c r="B1247" s="86" t="s">
        <v>2001</v>
      </c>
      <c r="C1247" s="174" t="s">
        <v>458</v>
      </c>
      <c r="D1247" s="212" t="s">
        <v>270</v>
      </c>
      <c r="E1247" s="71">
        <v>37</v>
      </c>
      <c r="F1247" s="161">
        <f t="shared" si="324"/>
        <v>8380.77</v>
      </c>
      <c r="G1247" s="237">
        <v>761.89</v>
      </c>
      <c r="H1247" s="237">
        <v>7618.88</v>
      </c>
      <c r="I1247" s="237">
        <v>0</v>
      </c>
      <c r="J1247" s="225">
        <f t="shared" si="325"/>
        <v>310088.49</v>
      </c>
      <c r="K1247" s="73"/>
      <c r="L1247" s="203">
        <v>310088.59999999998</v>
      </c>
      <c r="M1247" s="203">
        <v>-0.11</v>
      </c>
      <c r="N1247" s="191"/>
      <c r="O1247" s="190"/>
    </row>
    <row r="1248" spans="2:15" ht="15.75" customHeight="1" outlineLevel="3" x14ac:dyDescent="0.3">
      <c r="B1248" s="86" t="s">
        <v>2002</v>
      </c>
      <c r="C1248" s="174" t="s">
        <v>459</v>
      </c>
      <c r="D1248" s="212" t="s">
        <v>270</v>
      </c>
      <c r="E1248" s="71">
        <v>28</v>
      </c>
      <c r="F1248" s="161">
        <f t="shared" si="324"/>
        <v>5802.07</v>
      </c>
      <c r="G1248" s="237">
        <v>527.46</v>
      </c>
      <c r="H1248" s="237">
        <v>5274.61</v>
      </c>
      <c r="I1248" s="237">
        <v>0</v>
      </c>
      <c r="J1248" s="225">
        <f t="shared" si="325"/>
        <v>162457.96</v>
      </c>
      <c r="K1248" s="73"/>
      <c r="L1248" s="203">
        <v>162458.06</v>
      </c>
      <c r="M1248" s="203">
        <v>-0.1</v>
      </c>
      <c r="N1248" s="191"/>
      <c r="O1248" s="190"/>
    </row>
    <row r="1249" spans="2:15" ht="15.75" customHeight="1" outlineLevel="3" x14ac:dyDescent="0.3">
      <c r="B1249" s="86" t="s">
        <v>2003</v>
      </c>
      <c r="C1249" s="174" t="s">
        <v>460</v>
      </c>
      <c r="D1249" s="212" t="s">
        <v>270</v>
      </c>
      <c r="E1249" s="71">
        <v>1095</v>
      </c>
      <c r="F1249" s="161">
        <f t="shared" si="324"/>
        <v>386.8</v>
      </c>
      <c r="G1249" s="237">
        <v>35.159999999999997</v>
      </c>
      <c r="H1249" s="237">
        <v>351.64</v>
      </c>
      <c r="I1249" s="237">
        <v>0</v>
      </c>
      <c r="J1249" s="225">
        <f t="shared" si="325"/>
        <v>423546</v>
      </c>
      <c r="K1249" s="73"/>
      <c r="L1249" s="203">
        <v>423551.38</v>
      </c>
      <c r="M1249" s="203">
        <v>-5.38</v>
      </c>
      <c r="N1249" s="191"/>
      <c r="O1249" s="190"/>
    </row>
    <row r="1250" spans="2:15" ht="15.75" customHeight="1" outlineLevel="3" x14ac:dyDescent="0.3">
      <c r="B1250" s="86" t="s">
        <v>2004</v>
      </c>
      <c r="C1250" s="174" t="s">
        <v>461</v>
      </c>
      <c r="D1250" s="212" t="s">
        <v>270</v>
      </c>
      <c r="E1250" s="71">
        <v>1882</v>
      </c>
      <c r="F1250" s="161">
        <f t="shared" si="324"/>
        <v>773.61</v>
      </c>
      <c r="G1250" s="237">
        <v>70.33</v>
      </c>
      <c r="H1250" s="237">
        <v>703.28</v>
      </c>
      <c r="I1250" s="237">
        <v>0</v>
      </c>
      <c r="J1250" s="225">
        <f t="shared" si="325"/>
        <v>1455934.02</v>
      </c>
      <c r="K1250" s="73"/>
      <c r="L1250" s="203">
        <v>1455933.68</v>
      </c>
      <c r="M1250" s="203">
        <v>0.34</v>
      </c>
      <c r="N1250" s="191"/>
      <c r="O1250" s="190"/>
    </row>
    <row r="1251" spans="2:15" ht="15.75" customHeight="1" outlineLevel="3" x14ac:dyDescent="0.3">
      <c r="B1251" s="86" t="s">
        <v>2005</v>
      </c>
      <c r="C1251" s="174" t="s">
        <v>462</v>
      </c>
      <c r="D1251" s="212" t="s">
        <v>270</v>
      </c>
      <c r="E1251" s="71">
        <v>24</v>
      </c>
      <c r="F1251" s="161">
        <f t="shared" si="324"/>
        <v>3610.18</v>
      </c>
      <c r="G1251" s="237">
        <v>328.2</v>
      </c>
      <c r="H1251" s="237">
        <v>3281.98</v>
      </c>
      <c r="I1251" s="237">
        <v>0</v>
      </c>
      <c r="J1251" s="225">
        <f t="shared" si="325"/>
        <v>86644.32</v>
      </c>
      <c r="K1251" s="73"/>
      <c r="L1251" s="203">
        <v>86644.3</v>
      </c>
      <c r="M1251" s="203">
        <v>0.02</v>
      </c>
      <c r="N1251" s="191"/>
      <c r="O1251" s="190"/>
    </row>
    <row r="1252" spans="2:15" ht="15.75" customHeight="1" outlineLevel="2" x14ac:dyDescent="0.3">
      <c r="B1252" s="68" t="s">
        <v>116</v>
      </c>
      <c r="C1252" s="52" t="s">
        <v>463</v>
      </c>
      <c r="D1252" s="53"/>
      <c r="E1252" s="74"/>
      <c r="F1252" s="70"/>
      <c r="G1252" s="70"/>
      <c r="H1252" s="70"/>
      <c r="I1252" s="70"/>
      <c r="J1252" s="118">
        <f>+SUBTOTAL(9,J1253)</f>
        <v>4566229.09</v>
      </c>
      <c r="K1252" s="70"/>
      <c r="L1252" s="203">
        <v>0</v>
      </c>
      <c r="M1252" s="203"/>
      <c r="N1252" s="191"/>
      <c r="O1252" s="190"/>
    </row>
    <row r="1253" spans="2:15" s="173" customFormat="1" ht="15.75" customHeight="1" outlineLevel="3" x14ac:dyDescent="0.3">
      <c r="B1253" s="86" t="s">
        <v>2006</v>
      </c>
      <c r="C1253" s="174" t="s">
        <v>464</v>
      </c>
      <c r="D1253" s="213" t="s">
        <v>11</v>
      </c>
      <c r="E1253" s="71">
        <v>787</v>
      </c>
      <c r="F1253" s="161">
        <f>G1253+H1253+I1253*90</f>
        <v>5802.07</v>
      </c>
      <c r="G1253" s="237">
        <v>527.46</v>
      </c>
      <c r="H1253" s="237">
        <v>5274.61</v>
      </c>
      <c r="I1253" s="237">
        <v>0</v>
      </c>
      <c r="J1253" s="225">
        <f>E1253*F1253</f>
        <v>4566229.09</v>
      </c>
      <c r="K1253" s="72" t="s">
        <v>465</v>
      </c>
      <c r="L1253" s="203">
        <v>4566231.97</v>
      </c>
      <c r="M1253" s="203">
        <v>-2.88</v>
      </c>
      <c r="N1253" s="191"/>
      <c r="O1253" s="190"/>
    </row>
    <row r="1254" spans="2:15" ht="47.25" customHeight="1" outlineLevel="2" x14ac:dyDescent="0.3">
      <c r="B1254" s="68" t="s">
        <v>117</v>
      </c>
      <c r="C1254" s="52" t="s">
        <v>466</v>
      </c>
      <c r="D1254" s="53" t="s">
        <v>11</v>
      </c>
      <c r="E1254" s="69">
        <f>721+697+2410+227</f>
        <v>4055</v>
      </c>
      <c r="F1254" s="70"/>
      <c r="G1254" s="70"/>
      <c r="H1254" s="70"/>
      <c r="I1254" s="70"/>
      <c r="J1254" s="118">
        <f>+SUBTOTAL(9,J1255:J1258)</f>
        <v>6511648.7599999998</v>
      </c>
      <c r="K1254" s="70" t="s">
        <v>467</v>
      </c>
      <c r="L1254" s="203">
        <v>0</v>
      </c>
      <c r="M1254" s="203"/>
      <c r="N1254" s="191"/>
      <c r="O1254" s="190"/>
    </row>
    <row r="1255" spans="2:15" ht="15.75" customHeight="1" outlineLevel="3" x14ac:dyDescent="0.3">
      <c r="B1255" s="125" t="s">
        <v>2007</v>
      </c>
      <c r="C1255" s="185" t="s">
        <v>356</v>
      </c>
      <c r="D1255" s="213" t="s">
        <v>11</v>
      </c>
      <c r="E1255" s="46">
        <f>E1254</f>
        <v>4055</v>
      </c>
      <c r="F1255" s="161">
        <f t="shared" ref="F1255:F1258" si="326">G1255+H1255+I1255*90</f>
        <v>761.89</v>
      </c>
      <c r="G1255" s="237">
        <v>761.89</v>
      </c>
      <c r="H1255" s="237">
        <v>0</v>
      </c>
      <c r="I1255" s="237">
        <v>0</v>
      </c>
      <c r="J1255" s="225">
        <f t="shared" ref="J1255:J1258" si="327">E1255*F1255</f>
        <v>3089463.95</v>
      </c>
      <c r="K1255" s="55"/>
      <c r="L1255" s="203">
        <v>3089457.71</v>
      </c>
      <c r="M1255" s="203">
        <v>6.24</v>
      </c>
      <c r="N1255" s="191"/>
      <c r="O1255" s="190"/>
    </row>
    <row r="1256" spans="2:15" ht="15.75" customHeight="1" outlineLevel="3" x14ac:dyDescent="0.3">
      <c r="B1256" s="125" t="s">
        <v>2008</v>
      </c>
      <c r="C1256" s="185" t="s">
        <v>468</v>
      </c>
      <c r="D1256" s="213" t="s">
        <v>8</v>
      </c>
      <c r="E1256" s="46">
        <f>E1254*0.2</f>
        <v>811</v>
      </c>
      <c r="F1256" s="161">
        <f t="shared" si="326"/>
        <v>1523.78</v>
      </c>
      <c r="G1256" s="237">
        <v>761.89</v>
      </c>
      <c r="H1256" s="237">
        <v>761.89</v>
      </c>
      <c r="I1256" s="237">
        <v>0</v>
      </c>
      <c r="J1256" s="225">
        <f t="shared" si="327"/>
        <v>1235785.58</v>
      </c>
      <c r="K1256" s="55"/>
      <c r="L1256" s="203">
        <v>1235783.08</v>
      </c>
      <c r="M1256" s="203">
        <v>2.5</v>
      </c>
      <c r="N1256" s="191"/>
      <c r="O1256" s="190"/>
    </row>
    <row r="1257" spans="2:15" ht="15.75" customHeight="1" outlineLevel="3" x14ac:dyDescent="0.3">
      <c r="B1257" s="125" t="s">
        <v>2009</v>
      </c>
      <c r="C1257" s="185" t="s">
        <v>469</v>
      </c>
      <c r="D1257" s="213" t="s">
        <v>8</v>
      </c>
      <c r="E1257" s="46">
        <f>E1254*0.1</f>
        <v>405.5</v>
      </c>
      <c r="F1257" s="161">
        <f t="shared" si="326"/>
        <v>1347.96</v>
      </c>
      <c r="G1257" s="237">
        <v>410.25</v>
      </c>
      <c r="H1257" s="237">
        <v>937.71</v>
      </c>
      <c r="I1257" s="237">
        <v>0</v>
      </c>
      <c r="J1257" s="225">
        <f t="shared" si="327"/>
        <v>546597.78</v>
      </c>
      <c r="K1257" s="55"/>
      <c r="L1257" s="203">
        <v>546596.36</v>
      </c>
      <c r="M1257" s="203">
        <v>1.42</v>
      </c>
      <c r="N1257" s="191"/>
      <c r="O1257" s="190"/>
    </row>
    <row r="1258" spans="2:15" ht="15.75" customHeight="1" outlineLevel="3" x14ac:dyDescent="0.3">
      <c r="B1258" s="125" t="s">
        <v>2010</v>
      </c>
      <c r="C1258" s="185" t="s">
        <v>291</v>
      </c>
      <c r="D1258" s="213" t="s">
        <v>11</v>
      </c>
      <c r="E1258" s="46">
        <f>E1254</f>
        <v>4055</v>
      </c>
      <c r="F1258" s="161">
        <f t="shared" si="326"/>
        <v>404.39</v>
      </c>
      <c r="G1258" s="237">
        <v>263.73</v>
      </c>
      <c r="H1258" s="237">
        <v>140.66</v>
      </c>
      <c r="I1258" s="237">
        <v>0</v>
      </c>
      <c r="J1258" s="225">
        <f t="shared" si="327"/>
        <v>1639801.45</v>
      </c>
      <c r="K1258" s="55"/>
      <c r="L1258" s="203">
        <v>1639789.09</v>
      </c>
      <c r="M1258" s="203">
        <v>12.36</v>
      </c>
      <c r="N1258" s="191"/>
      <c r="O1258" s="190"/>
    </row>
    <row r="1259" spans="2:15" ht="15.75" customHeight="1" outlineLevel="2" x14ac:dyDescent="0.3">
      <c r="B1259" s="68" t="s">
        <v>118</v>
      </c>
      <c r="C1259" s="52" t="s">
        <v>355</v>
      </c>
      <c r="D1259" s="53" t="s">
        <v>11</v>
      </c>
      <c r="E1259" s="69">
        <v>3647</v>
      </c>
      <c r="F1259" s="70"/>
      <c r="G1259" s="70"/>
      <c r="H1259" s="70"/>
      <c r="I1259" s="70"/>
      <c r="J1259" s="118">
        <f>+SUBTOTAL(9,J1260:J1263)</f>
        <v>11477801.93</v>
      </c>
      <c r="K1259" s="70"/>
      <c r="L1259" s="203">
        <v>0</v>
      </c>
      <c r="M1259" s="203"/>
      <c r="N1259" s="191"/>
      <c r="O1259" s="190"/>
    </row>
    <row r="1260" spans="2:15" s="173" customFormat="1" ht="15.75" customHeight="1" outlineLevel="2" x14ac:dyDescent="0.3">
      <c r="B1260" s="86" t="s">
        <v>2011</v>
      </c>
      <c r="C1260" s="174" t="s">
        <v>356</v>
      </c>
      <c r="D1260" s="213" t="s">
        <v>11</v>
      </c>
      <c r="E1260" s="193">
        <f>E1259</f>
        <v>3647</v>
      </c>
      <c r="F1260" s="161">
        <f t="shared" ref="F1260:F1263" si="328">G1260+H1260+I1260*90</f>
        <v>761.89</v>
      </c>
      <c r="G1260" s="237">
        <v>761.89</v>
      </c>
      <c r="H1260" s="237">
        <v>0</v>
      </c>
      <c r="I1260" s="237">
        <v>0</v>
      </c>
      <c r="J1260" s="225">
        <f t="shared" ref="J1260:J1263" si="329">E1260*F1260</f>
        <v>2778612.83</v>
      </c>
      <c r="K1260" s="55"/>
      <c r="L1260" s="203">
        <v>2778607.22</v>
      </c>
      <c r="M1260" s="203">
        <v>5.61</v>
      </c>
      <c r="N1260" s="191"/>
      <c r="O1260" s="190"/>
    </row>
    <row r="1261" spans="2:15" s="173" customFormat="1" ht="15.75" customHeight="1" outlineLevel="2" x14ac:dyDescent="0.3">
      <c r="B1261" s="86" t="s">
        <v>2012</v>
      </c>
      <c r="C1261" s="174" t="s">
        <v>470</v>
      </c>
      <c r="D1261" s="213" t="s">
        <v>8</v>
      </c>
      <c r="E1261" s="193">
        <f>E1259*0.2</f>
        <v>729.4</v>
      </c>
      <c r="F1261" s="161">
        <f t="shared" si="328"/>
        <v>3164.76</v>
      </c>
      <c r="G1261" s="237">
        <v>1758.2</v>
      </c>
      <c r="H1261" s="237">
        <v>1406.56</v>
      </c>
      <c r="I1261" s="237">
        <v>0</v>
      </c>
      <c r="J1261" s="225">
        <f t="shared" si="329"/>
        <v>2308375.94</v>
      </c>
      <c r="K1261" s="55"/>
      <c r="L1261" s="203">
        <v>2308381.38</v>
      </c>
      <c r="M1261" s="203">
        <v>-5.44</v>
      </c>
      <c r="N1261" s="191"/>
      <c r="O1261" s="190"/>
    </row>
    <row r="1262" spans="2:15" s="173" customFormat="1" ht="15.75" customHeight="1" outlineLevel="2" x14ac:dyDescent="0.3">
      <c r="B1262" s="86" t="s">
        <v>2013</v>
      </c>
      <c r="C1262" s="174" t="s">
        <v>471</v>
      </c>
      <c r="D1262" s="213" t="s">
        <v>11</v>
      </c>
      <c r="E1262" s="193">
        <f>E1259*0.4</f>
        <v>1458.8</v>
      </c>
      <c r="F1262" s="161">
        <f t="shared" si="328"/>
        <v>1347.96</v>
      </c>
      <c r="G1262" s="237">
        <v>410.25</v>
      </c>
      <c r="H1262" s="237">
        <v>937.71</v>
      </c>
      <c r="I1262" s="237">
        <v>0</v>
      </c>
      <c r="J1262" s="225">
        <f t="shared" si="329"/>
        <v>1966404.05</v>
      </c>
      <c r="K1262" s="55"/>
      <c r="L1262" s="203">
        <v>1966398.95</v>
      </c>
      <c r="M1262" s="203">
        <v>5.0999999999999996</v>
      </c>
      <c r="N1262" s="191"/>
      <c r="O1262" s="190"/>
    </row>
    <row r="1263" spans="2:15" s="173" customFormat="1" ht="15.75" customHeight="1" outlineLevel="2" x14ac:dyDescent="0.3">
      <c r="B1263" s="86" t="s">
        <v>2014</v>
      </c>
      <c r="C1263" s="174" t="s">
        <v>472</v>
      </c>
      <c r="D1263" s="213" t="s">
        <v>8</v>
      </c>
      <c r="E1263" s="193">
        <f>E1259*0.9</f>
        <v>3282.3</v>
      </c>
      <c r="F1263" s="161">
        <f t="shared" si="328"/>
        <v>1347.96</v>
      </c>
      <c r="G1263" s="237">
        <v>410.25</v>
      </c>
      <c r="H1263" s="237">
        <v>937.71</v>
      </c>
      <c r="I1263" s="237">
        <v>0</v>
      </c>
      <c r="J1263" s="225">
        <f t="shared" si="329"/>
        <v>4424409.1100000003</v>
      </c>
      <c r="K1263" s="55"/>
      <c r="L1263" s="203">
        <v>4424397.6399999997</v>
      </c>
      <c r="M1263" s="203">
        <v>11.47</v>
      </c>
      <c r="N1263" s="191"/>
      <c r="O1263" s="190"/>
    </row>
    <row r="1264" spans="2:15" s="173" customFormat="1" ht="20.100000000000001" customHeight="1" outlineLevel="1" x14ac:dyDescent="0.3">
      <c r="B1264" s="75" t="s">
        <v>41</v>
      </c>
      <c r="C1264" s="4" t="s">
        <v>693</v>
      </c>
      <c r="D1264" s="25"/>
      <c r="E1264" s="36"/>
      <c r="F1264" s="76"/>
      <c r="G1264" s="76"/>
      <c r="H1264" s="76"/>
      <c r="I1264" s="76"/>
      <c r="J1264" s="78">
        <f>+SUBTOTAL(9,J1265)</f>
        <v>16168946.050000001</v>
      </c>
      <c r="K1264" s="37"/>
      <c r="L1264" s="203">
        <v>0</v>
      </c>
      <c r="M1264" s="203"/>
      <c r="N1264" s="191"/>
      <c r="O1264" s="190"/>
    </row>
    <row r="1265" spans="2:15" s="173" customFormat="1" ht="20.100000000000001" customHeight="1" outlineLevel="1" x14ac:dyDescent="0.3">
      <c r="B1265" s="79" t="s">
        <v>43</v>
      </c>
      <c r="C1265" s="185" t="s">
        <v>694</v>
      </c>
      <c r="D1265" s="213" t="s">
        <v>54</v>
      </c>
      <c r="E1265" s="193">
        <v>1</v>
      </c>
      <c r="F1265" s="71">
        <f>G1265+H1265+I1265*90</f>
        <v>16168946.050000001</v>
      </c>
      <c r="G1265" s="237">
        <v>3066053.88</v>
      </c>
      <c r="H1265" s="237">
        <v>4192925.47</v>
      </c>
      <c r="I1265" s="237">
        <v>98999.63</v>
      </c>
      <c r="J1265" s="180">
        <f>E1265*F1265</f>
        <v>16168946.050000001</v>
      </c>
      <c r="K1265" s="55"/>
      <c r="L1265" s="203">
        <v>16168945.970000001</v>
      </c>
      <c r="M1265" s="203">
        <v>0.08</v>
      </c>
      <c r="N1265" s="191"/>
      <c r="O1265" s="190"/>
    </row>
    <row r="1266" spans="2:15" ht="29.25" customHeight="1" x14ac:dyDescent="0.3">
      <c r="B1266" s="29"/>
      <c r="C1266" s="151" t="s">
        <v>581</v>
      </c>
      <c r="D1266" s="213"/>
      <c r="E1266" s="29"/>
      <c r="F1266" s="193"/>
      <c r="G1266" s="237"/>
      <c r="H1266" s="237"/>
      <c r="I1266" s="237"/>
      <c r="J1266" s="193">
        <f>+SUBTOTAL(9,J9:J1265)</f>
        <v>9940561361.2700005</v>
      </c>
      <c r="K1266" s="213"/>
      <c r="L1266" s="203">
        <v>0</v>
      </c>
      <c r="M1266" s="203"/>
      <c r="O1266" s="190"/>
    </row>
    <row r="1267" spans="2:15" ht="15.75" customHeight="1" x14ac:dyDescent="0.3">
      <c r="B1267" s="29"/>
      <c r="C1267" s="20" t="s">
        <v>564</v>
      </c>
      <c r="D1267" s="213"/>
      <c r="E1267" s="29"/>
      <c r="F1267" s="193"/>
      <c r="G1267" s="237"/>
      <c r="H1267" s="237"/>
      <c r="I1267" s="237"/>
      <c r="J1267" s="214"/>
      <c r="K1267" s="213"/>
      <c r="L1267" s="203">
        <v>0</v>
      </c>
      <c r="M1267" s="203"/>
      <c r="O1267" s="190"/>
    </row>
    <row r="1268" spans="2:15" s="11" customFormat="1" ht="30" customHeight="1" x14ac:dyDescent="0.25">
      <c r="B1268" s="134"/>
      <c r="C1268" s="135" t="s">
        <v>773</v>
      </c>
      <c r="D1268" s="136"/>
      <c r="E1268" s="137"/>
      <c r="F1268" s="138"/>
      <c r="G1268" s="138"/>
      <c r="H1268" s="138"/>
      <c r="I1268" s="138"/>
      <c r="J1268" s="198">
        <f>+SUBTOTAL(9,J1269:J2349)</f>
        <v>7563995292.4099998</v>
      </c>
      <c r="K1268" s="136"/>
      <c r="L1268" s="203">
        <v>0</v>
      </c>
      <c r="M1268" s="203"/>
      <c r="O1268" s="190"/>
    </row>
    <row r="1269" spans="2:15" ht="15.75" customHeight="1" outlineLevel="1" x14ac:dyDescent="0.3">
      <c r="B1269" s="12">
        <v>13</v>
      </c>
      <c r="C1269" s="171" t="s">
        <v>124</v>
      </c>
      <c r="D1269" s="168"/>
      <c r="E1269" s="107"/>
      <c r="F1269" s="169"/>
      <c r="G1269" s="169"/>
      <c r="H1269" s="169"/>
      <c r="I1269" s="169"/>
      <c r="J1269" s="112">
        <f>SUBTOTAL(9,J1270)</f>
        <v>154689624.09</v>
      </c>
      <c r="K1269" s="16"/>
      <c r="L1269" s="203">
        <v>0</v>
      </c>
      <c r="M1269" s="203"/>
      <c r="O1269" s="190"/>
    </row>
    <row r="1270" spans="2:15" ht="47.25" customHeight="1" outlineLevel="2" x14ac:dyDescent="0.3">
      <c r="B1270" s="3" t="s">
        <v>241</v>
      </c>
      <c r="C1270" s="2" t="s">
        <v>540</v>
      </c>
      <c r="D1270" s="195" t="s">
        <v>53</v>
      </c>
      <c r="E1270" s="1">
        <v>1</v>
      </c>
      <c r="F1270" s="106">
        <f>G1270+H1270+I1270*90</f>
        <v>154689624.09</v>
      </c>
      <c r="G1270" s="237">
        <v>154689624.09</v>
      </c>
      <c r="H1270" s="237">
        <v>0</v>
      </c>
      <c r="I1270" s="237">
        <v>0</v>
      </c>
      <c r="J1270" s="114">
        <f>E1270*F1270</f>
        <v>154689624.09</v>
      </c>
      <c r="K1270" s="195"/>
      <c r="L1270" s="203">
        <v>154689624.09</v>
      </c>
      <c r="M1270" s="203">
        <v>0</v>
      </c>
      <c r="O1270" s="190"/>
    </row>
    <row r="1271" spans="2:15" ht="20.25" customHeight="1" outlineLevel="1" x14ac:dyDescent="0.3">
      <c r="B1271" s="34" t="s">
        <v>244</v>
      </c>
      <c r="C1271" s="4" t="s">
        <v>163</v>
      </c>
      <c r="D1271" s="35"/>
      <c r="E1271" s="35"/>
      <c r="F1271" s="36"/>
      <c r="G1271" s="76"/>
      <c r="H1271" s="76"/>
      <c r="I1271" s="76"/>
      <c r="J1271" s="111">
        <f>SUBTOTAL(9,J1272:J1422)</f>
        <v>2413485875.8699999</v>
      </c>
      <c r="K1271" s="37"/>
      <c r="L1271" s="203">
        <v>0</v>
      </c>
      <c r="M1271" s="203"/>
      <c r="O1271" s="190"/>
    </row>
    <row r="1272" spans="2:15" ht="15.75" customHeight="1" outlineLevel="1" x14ac:dyDescent="0.3">
      <c r="B1272" s="172" t="s">
        <v>246</v>
      </c>
      <c r="C1272" s="171" t="s">
        <v>164</v>
      </c>
      <c r="D1272" s="168"/>
      <c r="E1272" s="107"/>
      <c r="F1272" s="169"/>
      <c r="G1272" s="169"/>
      <c r="H1272" s="169"/>
      <c r="I1272" s="169"/>
      <c r="J1272" s="112">
        <f>SUBTOTAL(9,J1273:J1275)</f>
        <v>107476494</v>
      </c>
      <c r="K1272" s="16"/>
      <c r="L1272" s="203">
        <v>0</v>
      </c>
      <c r="M1272" s="203"/>
      <c r="O1272" s="190"/>
    </row>
    <row r="1273" spans="2:15" ht="47.25" customHeight="1" outlineLevel="2" x14ac:dyDescent="0.3">
      <c r="B1273" s="176" t="s">
        <v>2103</v>
      </c>
      <c r="C1273" s="174" t="s">
        <v>867</v>
      </c>
      <c r="D1273" s="213" t="s">
        <v>8</v>
      </c>
      <c r="E1273" s="29">
        <f>105767-113-8908-1909</f>
        <v>94837</v>
      </c>
      <c r="F1273" s="106">
        <f t="shared" ref="F1273:F1275" si="330">G1273+H1273+I1273*90</f>
        <v>1102</v>
      </c>
      <c r="G1273" s="237">
        <v>1102</v>
      </c>
      <c r="H1273" s="237">
        <v>0</v>
      </c>
      <c r="I1273" s="237">
        <v>0</v>
      </c>
      <c r="J1273" s="114">
        <f t="shared" ref="J1273:J1275" si="331">E1273*F1273</f>
        <v>104510374</v>
      </c>
      <c r="K1273" s="195"/>
      <c r="L1273" s="203">
        <v>104510374</v>
      </c>
      <c r="M1273" s="203">
        <v>0</v>
      </c>
      <c r="O1273" s="190"/>
    </row>
    <row r="1274" spans="2:15" ht="47.25" customHeight="1" outlineLevel="2" x14ac:dyDescent="0.3">
      <c r="B1274" s="3" t="s">
        <v>2104</v>
      </c>
      <c r="C1274" s="2" t="s">
        <v>157</v>
      </c>
      <c r="D1274" s="22" t="s">
        <v>8</v>
      </c>
      <c r="E1274" s="1">
        <v>113</v>
      </c>
      <c r="F1274" s="106">
        <f t="shared" si="330"/>
        <v>1102</v>
      </c>
      <c r="G1274" s="237">
        <v>1102</v>
      </c>
      <c r="H1274" s="237">
        <v>0</v>
      </c>
      <c r="I1274" s="237">
        <v>0</v>
      </c>
      <c r="J1274" s="114">
        <f t="shared" si="331"/>
        <v>124526</v>
      </c>
      <c r="K1274" s="195"/>
      <c r="L1274" s="203">
        <v>124526</v>
      </c>
      <c r="M1274" s="203">
        <v>0</v>
      </c>
      <c r="O1274" s="190"/>
    </row>
    <row r="1275" spans="2:15" ht="31.5" customHeight="1" outlineLevel="2" x14ac:dyDescent="0.3">
      <c r="B1275" s="3" t="s">
        <v>2105</v>
      </c>
      <c r="C1275" s="2" t="s">
        <v>832</v>
      </c>
      <c r="D1275" s="195" t="s">
        <v>8</v>
      </c>
      <c r="E1275" s="46">
        <f>7903+195+810-1909</f>
        <v>6999</v>
      </c>
      <c r="F1275" s="106">
        <f t="shared" si="330"/>
        <v>406</v>
      </c>
      <c r="G1275" s="237">
        <v>406</v>
      </c>
      <c r="H1275" s="237">
        <v>0</v>
      </c>
      <c r="I1275" s="237">
        <v>0</v>
      </c>
      <c r="J1275" s="114">
        <f t="shared" si="331"/>
        <v>2841594</v>
      </c>
      <c r="K1275" s="178"/>
      <c r="L1275" s="203">
        <v>2841594</v>
      </c>
      <c r="M1275" s="203">
        <v>0</v>
      </c>
      <c r="O1275" s="190"/>
    </row>
    <row r="1276" spans="2:15" ht="15.75" customHeight="1" outlineLevel="1" x14ac:dyDescent="0.3">
      <c r="B1276" s="172" t="s">
        <v>644</v>
      </c>
      <c r="C1276" s="171" t="s">
        <v>165</v>
      </c>
      <c r="D1276" s="168"/>
      <c r="E1276" s="107"/>
      <c r="F1276" s="169"/>
      <c r="G1276" s="169"/>
      <c r="H1276" s="169"/>
      <c r="I1276" s="169"/>
      <c r="J1276" s="112">
        <f>SUBTOTAL(9,J1277)</f>
        <v>11269900</v>
      </c>
      <c r="K1276" s="16"/>
      <c r="L1276" s="203">
        <v>0</v>
      </c>
      <c r="M1276" s="203"/>
      <c r="O1276" s="190"/>
    </row>
    <row r="1277" spans="2:15" ht="94.5" customHeight="1" outlineLevel="2" x14ac:dyDescent="0.3">
      <c r="B1277" s="3" t="s">
        <v>2106</v>
      </c>
      <c r="C1277" s="2" t="s">
        <v>166</v>
      </c>
      <c r="D1277" s="195" t="s">
        <v>53</v>
      </c>
      <c r="E1277" s="1">
        <v>1</v>
      </c>
      <c r="F1277" s="106">
        <f>G1277+H1277+I1277*90</f>
        <v>11269900</v>
      </c>
      <c r="G1277" s="237">
        <v>11269900</v>
      </c>
      <c r="H1277" s="237">
        <v>0</v>
      </c>
      <c r="I1277" s="237">
        <v>0</v>
      </c>
      <c r="J1277" s="114">
        <f>E1277*F1277</f>
        <v>11269900</v>
      </c>
      <c r="K1277" s="23" t="s">
        <v>125</v>
      </c>
      <c r="L1277" s="203">
        <v>11269900</v>
      </c>
      <c r="M1277" s="203">
        <v>0</v>
      </c>
      <c r="O1277" s="190"/>
    </row>
    <row r="1278" spans="2:15" ht="14.25" customHeight="1" outlineLevel="1" x14ac:dyDescent="0.3">
      <c r="B1278" s="172" t="s">
        <v>645</v>
      </c>
      <c r="C1278" s="171" t="s">
        <v>167</v>
      </c>
      <c r="D1278" s="168"/>
      <c r="E1278" s="107"/>
      <c r="F1278" s="169"/>
      <c r="G1278" s="169"/>
      <c r="H1278" s="169"/>
      <c r="I1278" s="169"/>
      <c r="J1278" s="112">
        <f>SUBTOTAL(9,J1279:J1280)</f>
        <v>22232141.780000001</v>
      </c>
      <c r="K1278" s="16"/>
      <c r="L1278" s="203">
        <v>0</v>
      </c>
      <c r="M1278" s="203"/>
      <c r="O1278" s="190"/>
    </row>
    <row r="1279" spans="2:15" ht="141.75" customHeight="1" outlineLevel="2" x14ac:dyDescent="0.3">
      <c r="B1279" s="176" t="s">
        <v>2107</v>
      </c>
      <c r="C1279" s="174" t="s">
        <v>863</v>
      </c>
      <c r="D1279" s="213" t="s">
        <v>53</v>
      </c>
      <c r="E1279" s="193">
        <v>1</v>
      </c>
      <c r="F1279" s="106">
        <f t="shared" ref="F1279:F1280" si="332">G1279+H1279+I1279*90</f>
        <v>21582510</v>
      </c>
      <c r="G1279" s="237">
        <v>1856560</v>
      </c>
      <c r="H1279" s="237">
        <v>19725950</v>
      </c>
      <c r="I1279" s="237">
        <v>0</v>
      </c>
      <c r="J1279" s="114">
        <f t="shared" ref="J1279:J1280" si="333">E1279*F1279</f>
        <v>21582510</v>
      </c>
      <c r="K1279" s="23" t="s">
        <v>869</v>
      </c>
      <c r="L1279" s="203">
        <v>21582510</v>
      </c>
      <c r="M1279" s="203">
        <v>0</v>
      </c>
      <c r="O1279" s="190"/>
    </row>
    <row r="1280" spans="2:15" ht="31.5" customHeight="1" outlineLevel="2" x14ac:dyDescent="0.3">
      <c r="B1280" s="3" t="s">
        <v>2108</v>
      </c>
      <c r="C1280" s="2" t="s">
        <v>168</v>
      </c>
      <c r="D1280" s="195" t="s">
        <v>53</v>
      </c>
      <c r="E1280" s="1">
        <v>1</v>
      </c>
      <c r="F1280" s="106">
        <f t="shared" si="332"/>
        <v>649631.78</v>
      </c>
      <c r="G1280" s="237">
        <v>649631.78</v>
      </c>
      <c r="H1280" s="237">
        <v>0</v>
      </c>
      <c r="I1280" s="237">
        <v>0</v>
      </c>
      <c r="J1280" s="114">
        <f t="shared" si="333"/>
        <v>649631.78</v>
      </c>
      <c r="K1280" s="98"/>
      <c r="L1280" s="203">
        <v>649631.78</v>
      </c>
      <c r="M1280" s="203">
        <v>0</v>
      </c>
      <c r="O1280" s="190"/>
    </row>
    <row r="1281" spans="2:15" ht="15.75" customHeight="1" outlineLevel="1" x14ac:dyDescent="0.3">
      <c r="B1281" s="172" t="s">
        <v>646</v>
      </c>
      <c r="C1281" s="171" t="s">
        <v>9</v>
      </c>
      <c r="D1281" s="168"/>
      <c r="E1281" s="107"/>
      <c r="F1281" s="169"/>
      <c r="G1281" s="169"/>
      <c r="H1281" s="169"/>
      <c r="I1281" s="169"/>
      <c r="J1281" s="112">
        <f>SUBTOTAL(9,J1282:J1286)</f>
        <v>389517691.41000003</v>
      </c>
      <c r="K1281" s="16"/>
      <c r="L1281" s="203">
        <v>0</v>
      </c>
      <c r="M1281" s="203"/>
      <c r="O1281" s="190"/>
    </row>
    <row r="1282" spans="2:15" ht="22.5" customHeight="1" outlineLevel="2" x14ac:dyDescent="0.3">
      <c r="B1282" s="3" t="s">
        <v>2109</v>
      </c>
      <c r="C1282" s="2" t="s">
        <v>169</v>
      </c>
      <c r="D1282" s="195" t="s">
        <v>8</v>
      </c>
      <c r="E1282" s="1">
        <v>1497.61</v>
      </c>
      <c r="F1282" s="106">
        <f t="shared" ref="F1282:F1286" si="334">G1282+H1282+I1282*90</f>
        <v>9643.75</v>
      </c>
      <c r="G1282" s="237">
        <v>3750</v>
      </c>
      <c r="H1282" s="237">
        <v>5893.75</v>
      </c>
      <c r="I1282" s="237">
        <v>0</v>
      </c>
      <c r="J1282" s="114">
        <f t="shared" ref="J1282:J1286" si="335">E1282*F1282</f>
        <v>14442576.439999999</v>
      </c>
      <c r="K1282" s="98"/>
      <c r="L1282" s="203">
        <v>14442576.439999999</v>
      </c>
      <c r="M1282" s="203">
        <v>0</v>
      </c>
      <c r="O1282" s="190"/>
    </row>
    <row r="1283" spans="2:15" ht="173.25" customHeight="1" outlineLevel="2" x14ac:dyDescent="0.3">
      <c r="B1283" s="176" t="s">
        <v>2110</v>
      </c>
      <c r="C1283" s="174" t="s">
        <v>865</v>
      </c>
      <c r="D1283" s="212" t="s">
        <v>11</v>
      </c>
      <c r="E1283" s="29">
        <v>14976.08</v>
      </c>
      <c r="F1283" s="193">
        <f t="shared" si="334"/>
        <v>3577.75</v>
      </c>
      <c r="G1283" s="237">
        <v>1031.25</v>
      </c>
      <c r="H1283" s="237">
        <v>2546.5</v>
      </c>
      <c r="I1283" s="237">
        <v>0</v>
      </c>
      <c r="J1283" s="177">
        <f t="shared" si="335"/>
        <v>53580670.219999999</v>
      </c>
      <c r="K1283" s="98"/>
      <c r="L1283" s="203">
        <v>53580670.219999999</v>
      </c>
      <c r="M1283" s="203">
        <v>0</v>
      </c>
      <c r="O1283" s="190"/>
    </row>
    <row r="1284" spans="2:15" ht="31.5" customHeight="1" outlineLevel="2" x14ac:dyDescent="0.3">
      <c r="B1284" s="3" t="s">
        <v>2111</v>
      </c>
      <c r="C1284" s="2" t="s">
        <v>154</v>
      </c>
      <c r="D1284" s="195" t="s">
        <v>11</v>
      </c>
      <c r="E1284" s="1">
        <v>14976.08</v>
      </c>
      <c r="F1284" s="193">
        <f t="shared" si="334"/>
        <v>465</v>
      </c>
      <c r="G1284" s="237">
        <v>250</v>
      </c>
      <c r="H1284" s="237">
        <v>215</v>
      </c>
      <c r="I1284" s="237">
        <v>0</v>
      </c>
      <c r="J1284" s="177">
        <f t="shared" si="335"/>
        <v>6963877.2000000002</v>
      </c>
      <c r="K1284" s="98"/>
      <c r="L1284" s="203">
        <v>6963877.2000000002</v>
      </c>
      <c r="M1284" s="203">
        <v>0</v>
      </c>
      <c r="O1284" s="190"/>
    </row>
    <row r="1285" spans="2:15" ht="47.25" customHeight="1" outlineLevel="2" x14ac:dyDescent="0.3">
      <c r="B1285" s="3" t="s">
        <v>2112</v>
      </c>
      <c r="C1285" s="2" t="s">
        <v>541</v>
      </c>
      <c r="D1285" s="195" t="s">
        <v>8</v>
      </c>
      <c r="E1285" s="1">
        <v>13091.45</v>
      </c>
      <c r="F1285" s="193">
        <f t="shared" si="334"/>
        <v>23759.759999999998</v>
      </c>
      <c r="G1285" s="237">
        <v>8236.0400000000009</v>
      </c>
      <c r="H1285" s="237">
        <v>15523.72</v>
      </c>
      <c r="I1285" s="237">
        <v>0</v>
      </c>
      <c r="J1285" s="177">
        <f t="shared" si="335"/>
        <v>311049710.05000001</v>
      </c>
      <c r="K1285" s="98"/>
      <c r="L1285" s="203">
        <v>311049722.47000003</v>
      </c>
      <c r="M1285" s="203">
        <v>-12.42</v>
      </c>
      <c r="O1285" s="190"/>
    </row>
    <row r="1286" spans="2:15" ht="94.5" customHeight="1" outlineLevel="2" x14ac:dyDescent="0.3">
      <c r="B1286" s="3" t="s">
        <v>2113</v>
      </c>
      <c r="C1286" s="2" t="s">
        <v>174</v>
      </c>
      <c r="D1286" s="195" t="s">
        <v>155</v>
      </c>
      <c r="E1286" s="1">
        <v>569</v>
      </c>
      <c r="F1286" s="193">
        <f t="shared" si="334"/>
        <v>6117.5</v>
      </c>
      <c r="G1286" s="237">
        <v>1156.25</v>
      </c>
      <c r="H1286" s="237">
        <v>4961.25</v>
      </c>
      <c r="I1286" s="237">
        <v>0</v>
      </c>
      <c r="J1286" s="177">
        <f t="shared" si="335"/>
        <v>3480857.5</v>
      </c>
      <c r="K1286" s="98"/>
      <c r="L1286" s="203">
        <v>3480857.5</v>
      </c>
      <c r="M1286" s="203">
        <v>0</v>
      </c>
      <c r="O1286" s="190"/>
    </row>
    <row r="1287" spans="2:15" ht="15.75" customHeight="1" outlineLevel="1" x14ac:dyDescent="0.3">
      <c r="B1287" s="172" t="s">
        <v>647</v>
      </c>
      <c r="C1287" s="171" t="s">
        <v>175</v>
      </c>
      <c r="D1287" s="168"/>
      <c r="E1287" s="107"/>
      <c r="F1287" s="169"/>
      <c r="G1287" s="169"/>
      <c r="H1287" s="169"/>
      <c r="I1287" s="169"/>
      <c r="J1287" s="112">
        <f>SUBTOTAL(9,J1288:J1293)</f>
        <v>533651713.50999999</v>
      </c>
      <c r="K1287" s="16"/>
      <c r="L1287" s="203">
        <v>0</v>
      </c>
      <c r="M1287" s="203"/>
      <c r="O1287" s="190"/>
    </row>
    <row r="1288" spans="2:15" ht="47.25" customHeight="1" outlineLevel="2" x14ac:dyDescent="0.3">
      <c r="B1288" s="3" t="s">
        <v>2114</v>
      </c>
      <c r="C1288" s="2" t="s">
        <v>176</v>
      </c>
      <c r="D1288" s="195" t="s">
        <v>8</v>
      </c>
      <c r="E1288" s="1">
        <v>3399.28</v>
      </c>
      <c r="F1288" s="106">
        <f t="shared" ref="F1288:F1293" si="336">G1288+H1288+I1288*90</f>
        <v>34918.78</v>
      </c>
      <c r="G1288" s="237">
        <v>16063.47</v>
      </c>
      <c r="H1288" s="237">
        <v>18855.310000000001</v>
      </c>
      <c r="I1288" s="237">
        <v>0</v>
      </c>
      <c r="J1288" s="114">
        <f t="shared" ref="J1288:J1293" si="337">E1288*F1288</f>
        <v>118698710.48</v>
      </c>
      <c r="K1288" s="212" t="s">
        <v>177</v>
      </c>
      <c r="L1288" s="203">
        <v>118698725.69</v>
      </c>
      <c r="M1288" s="203">
        <v>-15.21</v>
      </c>
      <c r="O1288" s="190"/>
    </row>
    <row r="1289" spans="2:15" ht="47.25" customHeight="1" outlineLevel="2" x14ac:dyDescent="0.3">
      <c r="B1289" s="3" t="s">
        <v>2115</v>
      </c>
      <c r="C1289" s="2" t="s">
        <v>178</v>
      </c>
      <c r="D1289" s="22" t="s">
        <v>8</v>
      </c>
      <c r="E1289" s="1">
        <v>68.239999999999995</v>
      </c>
      <c r="F1289" s="106">
        <f t="shared" si="336"/>
        <v>34120.85</v>
      </c>
      <c r="G1289" s="237">
        <v>16063.47</v>
      </c>
      <c r="H1289" s="237">
        <v>18057.38</v>
      </c>
      <c r="I1289" s="237">
        <v>0</v>
      </c>
      <c r="J1289" s="114">
        <f t="shared" si="337"/>
        <v>2328406.7999999998</v>
      </c>
      <c r="K1289" s="212" t="s">
        <v>177</v>
      </c>
      <c r="L1289" s="203">
        <v>2328407.41</v>
      </c>
      <c r="M1289" s="203">
        <v>-0.61</v>
      </c>
      <c r="O1289" s="190"/>
    </row>
    <row r="1290" spans="2:15" ht="31.5" customHeight="1" outlineLevel="2" x14ac:dyDescent="0.3">
      <c r="B1290" s="3" t="s">
        <v>2116</v>
      </c>
      <c r="C1290" s="2" t="s">
        <v>179</v>
      </c>
      <c r="D1290" s="195" t="s">
        <v>8</v>
      </c>
      <c r="E1290" s="1">
        <v>1013.19</v>
      </c>
      <c r="F1290" s="106">
        <f t="shared" si="336"/>
        <v>46457.66</v>
      </c>
      <c r="G1290" s="237">
        <v>16363.2</v>
      </c>
      <c r="H1290" s="237">
        <v>30094.46</v>
      </c>
      <c r="I1290" s="237">
        <v>0</v>
      </c>
      <c r="J1290" s="114">
        <f t="shared" si="337"/>
        <v>47070436.539999999</v>
      </c>
      <c r="K1290" s="212" t="s">
        <v>177</v>
      </c>
      <c r="L1290" s="203">
        <v>47070437.020000003</v>
      </c>
      <c r="M1290" s="203">
        <v>-0.48</v>
      </c>
      <c r="O1290" s="190"/>
    </row>
    <row r="1291" spans="2:15" ht="47.25" customHeight="1" outlineLevel="2" x14ac:dyDescent="0.3">
      <c r="B1291" s="3" t="s">
        <v>2117</v>
      </c>
      <c r="C1291" s="2" t="s">
        <v>180</v>
      </c>
      <c r="D1291" s="195" t="s">
        <v>8</v>
      </c>
      <c r="E1291" s="1">
        <v>7470.85</v>
      </c>
      <c r="F1291" s="106">
        <f t="shared" si="336"/>
        <v>31510.53</v>
      </c>
      <c r="G1291" s="237">
        <v>14858.04</v>
      </c>
      <c r="H1291" s="237">
        <v>16652.490000000002</v>
      </c>
      <c r="I1291" s="237">
        <v>0</v>
      </c>
      <c r="J1291" s="114">
        <f t="shared" si="337"/>
        <v>235410443.05000001</v>
      </c>
      <c r="K1291" s="212" t="s">
        <v>177</v>
      </c>
      <c r="L1291" s="203">
        <v>235410430.16999999</v>
      </c>
      <c r="M1291" s="203">
        <v>12.88</v>
      </c>
      <c r="O1291" s="190"/>
    </row>
    <row r="1292" spans="2:15" ht="47.25" customHeight="1" outlineLevel="2" x14ac:dyDescent="0.3">
      <c r="B1292" s="3" t="s">
        <v>2118</v>
      </c>
      <c r="C1292" s="2" t="s">
        <v>181</v>
      </c>
      <c r="D1292" s="195" t="s">
        <v>8</v>
      </c>
      <c r="E1292" s="1">
        <v>3907.83</v>
      </c>
      <c r="F1292" s="106">
        <f t="shared" si="336"/>
        <v>32308.46</v>
      </c>
      <c r="G1292" s="237">
        <v>14858.04</v>
      </c>
      <c r="H1292" s="237">
        <v>17450.419999999998</v>
      </c>
      <c r="I1292" s="237">
        <v>0</v>
      </c>
      <c r="J1292" s="114">
        <f t="shared" si="337"/>
        <v>126255969.23999999</v>
      </c>
      <c r="K1292" s="212" t="s">
        <v>177</v>
      </c>
      <c r="L1292" s="203">
        <v>126255945.31</v>
      </c>
      <c r="M1292" s="203">
        <v>23.93</v>
      </c>
      <c r="O1292" s="190"/>
    </row>
    <row r="1293" spans="2:15" ht="31.5" customHeight="1" outlineLevel="2" x14ac:dyDescent="0.3">
      <c r="B1293" s="3" t="s">
        <v>2119</v>
      </c>
      <c r="C1293" s="2" t="s">
        <v>182</v>
      </c>
      <c r="D1293" s="195" t="s">
        <v>8</v>
      </c>
      <c r="E1293" s="1">
        <v>112.4</v>
      </c>
      <c r="F1293" s="106">
        <f t="shared" si="336"/>
        <v>34588.5</v>
      </c>
      <c r="G1293" s="237">
        <v>15969.16</v>
      </c>
      <c r="H1293" s="237">
        <v>18619.34</v>
      </c>
      <c r="I1293" s="237">
        <v>0</v>
      </c>
      <c r="J1293" s="114">
        <f t="shared" si="337"/>
        <v>3887747.4</v>
      </c>
      <c r="K1293" s="212"/>
      <c r="L1293" s="203">
        <v>3887747.39</v>
      </c>
      <c r="M1293" s="203">
        <v>0.01</v>
      </c>
      <c r="O1293" s="190"/>
    </row>
    <row r="1294" spans="2:15" ht="31.5" customHeight="1" outlineLevel="1" x14ac:dyDescent="0.3">
      <c r="B1294" s="172" t="s">
        <v>648</v>
      </c>
      <c r="C1294" s="171" t="s">
        <v>183</v>
      </c>
      <c r="D1294" s="168"/>
      <c r="E1294" s="107"/>
      <c r="F1294" s="169"/>
      <c r="G1294" s="169"/>
      <c r="H1294" s="169"/>
      <c r="I1294" s="169"/>
      <c r="J1294" s="112">
        <f>SUBTOTAL(9,J1295:J1299)</f>
        <v>32933569.84</v>
      </c>
      <c r="K1294" s="168"/>
      <c r="L1294" s="203">
        <v>0</v>
      </c>
      <c r="M1294" s="203"/>
      <c r="O1294" s="190"/>
    </row>
    <row r="1295" spans="2:15" ht="47.25" customHeight="1" outlineLevel="2" x14ac:dyDescent="0.3">
      <c r="B1295" s="176" t="s">
        <v>2120</v>
      </c>
      <c r="C1295" s="174" t="s">
        <v>855</v>
      </c>
      <c r="D1295" s="216" t="s">
        <v>11</v>
      </c>
      <c r="E1295" s="217">
        <v>4693</v>
      </c>
      <c r="F1295" s="193">
        <f t="shared" ref="F1295:F1299" si="338">G1295+H1295+I1295*90</f>
        <v>1412.5</v>
      </c>
      <c r="G1295" s="237">
        <v>312.5</v>
      </c>
      <c r="H1295" s="237">
        <v>1100</v>
      </c>
      <c r="I1295" s="237">
        <v>0</v>
      </c>
      <c r="J1295" s="177">
        <f t="shared" ref="J1295:J1299" si="339">E1295*F1295</f>
        <v>6628862.5</v>
      </c>
      <c r="K1295" s="212"/>
      <c r="L1295" s="203">
        <v>6628862.5</v>
      </c>
      <c r="M1295" s="203">
        <v>0</v>
      </c>
      <c r="O1295" s="190"/>
    </row>
    <row r="1296" spans="2:15" ht="173.25" customHeight="1" outlineLevel="2" x14ac:dyDescent="0.3">
      <c r="B1296" s="176" t="s">
        <v>2121</v>
      </c>
      <c r="C1296" s="218" t="s">
        <v>856</v>
      </c>
      <c r="D1296" s="212" t="s">
        <v>11</v>
      </c>
      <c r="E1296" s="193">
        <v>4693</v>
      </c>
      <c r="F1296" s="193">
        <f t="shared" si="338"/>
        <v>3577.75</v>
      </c>
      <c r="G1296" s="237">
        <v>1031.25</v>
      </c>
      <c r="H1296" s="237">
        <v>2546.5</v>
      </c>
      <c r="I1296" s="237">
        <v>0</v>
      </c>
      <c r="J1296" s="177">
        <f t="shared" si="339"/>
        <v>16790380.75</v>
      </c>
      <c r="K1296" s="212"/>
      <c r="L1296" s="203">
        <v>16790380.75</v>
      </c>
      <c r="M1296" s="203">
        <v>0</v>
      </c>
      <c r="O1296" s="190"/>
    </row>
    <row r="1297" spans="2:15" ht="15.75" customHeight="1" outlineLevel="2" x14ac:dyDescent="0.3">
      <c r="B1297" s="3" t="s">
        <v>2122</v>
      </c>
      <c r="C1297" s="174" t="s">
        <v>184</v>
      </c>
      <c r="D1297" s="183" t="s">
        <v>155</v>
      </c>
      <c r="E1297" s="184">
        <v>510</v>
      </c>
      <c r="F1297" s="106">
        <f t="shared" si="338"/>
        <v>393.75</v>
      </c>
      <c r="G1297" s="237">
        <v>250</v>
      </c>
      <c r="H1297" s="237">
        <v>143.75</v>
      </c>
      <c r="I1297" s="237">
        <v>0</v>
      </c>
      <c r="J1297" s="114">
        <f t="shared" si="339"/>
        <v>200812.5</v>
      </c>
      <c r="K1297" s="212"/>
      <c r="L1297" s="203">
        <v>200812.5</v>
      </c>
      <c r="M1297" s="203">
        <v>0</v>
      </c>
      <c r="O1297" s="190"/>
    </row>
    <row r="1298" spans="2:15" ht="32.25" customHeight="1" outlineLevel="2" x14ac:dyDescent="0.3">
      <c r="B1298" s="3" t="s">
        <v>2123</v>
      </c>
      <c r="C1298" s="174" t="s">
        <v>127</v>
      </c>
      <c r="D1298" s="212" t="s">
        <v>11</v>
      </c>
      <c r="E1298" s="193">
        <v>4693</v>
      </c>
      <c r="F1298" s="106">
        <f t="shared" si="338"/>
        <v>1828.13</v>
      </c>
      <c r="G1298" s="237">
        <v>375</v>
      </c>
      <c r="H1298" s="237">
        <v>1453.13</v>
      </c>
      <c r="I1298" s="237">
        <v>0</v>
      </c>
      <c r="J1298" s="114">
        <f t="shared" si="339"/>
        <v>8579414.0899999999</v>
      </c>
      <c r="K1298" s="212"/>
      <c r="L1298" s="203">
        <v>8579390.6300000008</v>
      </c>
      <c r="M1298" s="203">
        <v>23.46</v>
      </c>
      <c r="O1298" s="190"/>
    </row>
    <row r="1299" spans="2:15" ht="94.5" customHeight="1" outlineLevel="2" x14ac:dyDescent="0.3">
      <c r="B1299" s="3" t="s">
        <v>2124</v>
      </c>
      <c r="C1299" s="174" t="s">
        <v>185</v>
      </c>
      <c r="D1299" s="212" t="s">
        <v>155</v>
      </c>
      <c r="E1299" s="193">
        <v>120</v>
      </c>
      <c r="F1299" s="106">
        <f t="shared" si="338"/>
        <v>6117.5</v>
      </c>
      <c r="G1299" s="237">
        <v>1156.25</v>
      </c>
      <c r="H1299" s="237">
        <v>4961.25</v>
      </c>
      <c r="I1299" s="237">
        <v>0</v>
      </c>
      <c r="J1299" s="114">
        <f t="shared" si="339"/>
        <v>734100</v>
      </c>
      <c r="K1299" s="212"/>
      <c r="L1299" s="203">
        <v>734100</v>
      </c>
      <c r="M1299" s="203">
        <v>0</v>
      </c>
      <c r="O1299" s="190"/>
    </row>
    <row r="1300" spans="2:15" ht="15.75" customHeight="1" outlineLevel="1" x14ac:dyDescent="0.3">
      <c r="B1300" s="172" t="s">
        <v>649</v>
      </c>
      <c r="C1300" s="171" t="s">
        <v>186</v>
      </c>
      <c r="D1300" s="168"/>
      <c r="E1300" s="107"/>
      <c r="F1300" s="169"/>
      <c r="G1300" s="169"/>
      <c r="H1300" s="169"/>
      <c r="I1300" s="169"/>
      <c r="J1300" s="112">
        <f>SUBTOTAL(9,J1301:J1323)</f>
        <v>107864123.5</v>
      </c>
      <c r="K1300" s="16"/>
      <c r="L1300" s="203">
        <v>0</v>
      </c>
      <c r="M1300" s="203"/>
      <c r="O1300" s="190"/>
    </row>
    <row r="1301" spans="2:15" ht="15.75" customHeight="1" outlineLevel="2" x14ac:dyDescent="0.3">
      <c r="B1301" s="12" t="s">
        <v>2125</v>
      </c>
      <c r="C1301" s="171" t="s">
        <v>187</v>
      </c>
      <c r="D1301" s="168"/>
      <c r="E1301" s="107"/>
      <c r="F1301" s="169"/>
      <c r="G1301" s="169"/>
      <c r="H1301" s="169"/>
      <c r="I1301" s="169"/>
      <c r="J1301" s="112"/>
      <c r="K1301" s="16"/>
      <c r="L1301" s="203">
        <v>0</v>
      </c>
      <c r="M1301" s="203"/>
      <c r="O1301" s="190"/>
    </row>
    <row r="1302" spans="2:15" ht="94.5" customHeight="1" outlineLevel="2" x14ac:dyDescent="0.3">
      <c r="B1302" s="176" t="s">
        <v>2126</v>
      </c>
      <c r="C1302" s="174" t="s">
        <v>561</v>
      </c>
      <c r="D1302" s="212" t="s">
        <v>11</v>
      </c>
      <c r="E1302" s="213">
        <v>0</v>
      </c>
      <c r="F1302" s="106">
        <f t="shared" ref="F1302:F1307" si="340">G1302+H1302+I1302*90</f>
        <v>0</v>
      </c>
      <c r="G1302" s="237">
        <v>0</v>
      </c>
      <c r="H1302" s="237">
        <v>0</v>
      </c>
      <c r="I1302" s="237">
        <v>0</v>
      </c>
      <c r="J1302" s="114">
        <f t="shared" ref="J1302:J1307" si="341">E1302*F1302</f>
        <v>0</v>
      </c>
      <c r="K1302" s="212"/>
      <c r="L1302" s="203">
        <v>0</v>
      </c>
      <c r="M1302" s="203">
        <v>0</v>
      </c>
      <c r="O1302" s="190"/>
    </row>
    <row r="1303" spans="2:15" ht="94.5" customHeight="1" outlineLevel="2" x14ac:dyDescent="0.3">
      <c r="B1303" s="176" t="s">
        <v>2127</v>
      </c>
      <c r="C1303" s="174" t="s">
        <v>565</v>
      </c>
      <c r="D1303" s="212" t="s">
        <v>11</v>
      </c>
      <c r="E1303" s="213">
        <v>3707.18</v>
      </c>
      <c r="F1303" s="106">
        <f t="shared" si="340"/>
        <v>2370.9299999999998</v>
      </c>
      <c r="G1303" s="237">
        <v>686.56</v>
      </c>
      <c r="H1303" s="237">
        <v>1684.37</v>
      </c>
      <c r="I1303" s="237">
        <v>0</v>
      </c>
      <c r="J1303" s="114">
        <f t="shared" si="341"/>
        <v>8789464.2799999993</v>
      </c>
      <c r="K1303" s="212"/>
      <c r="L1303" s="203">
        <v>8789474.0899999999</v>
      </c>
      <c r="M1303" s="203">
        <v>-9.81</v>
      </c>
      <c r="O1303" s="190"/>
    </row>
    <row r="1304" spans="2:15" ht="94.5" customHeight="1" outlineLevel="2" x14ac:dyDescent="0.3">
      <c r="B1304" s="176" t="s">
        <v>2128</v>
      </c>
      <c r="C1304" s="174" t="s">
        <v>566</v>
      </c>
      <c r="D1304" s="212" t="s">
        <v>11</v>
      </c>
      <c r="E1304" s="213">
        <v>5628.43</v>
      </c>
      <c r="F1304" s="106">
        <f t="shared" si="340"/>
        <v>1452.46</v>
      </c>
      <c r="G1304" s="237">
        <v>610.28</v>
      </c>
      <c r="H1304" s="237">
        <v>842.18</v>
      </c>
      <c r="I1304" s="237">
        <v>0</v>
      </c>
      <c r="J1304" s="114">
        <f t="shared" si="341"/>
        <v>8175069.4400000004</v>
      </c>
      <c r="K1304" s="212"/>
      <c r="L1304" s="203">
        <v>8175087.6900000004</v>
      </c>
      <c r="M1304" s="203">
        <v>-18.25</v>
      </c>
      <c r="O1304" s="190"/>
    </row>
    <row r="1305" spans="2:15" ht="94.5" customHeight="1" outlineLevel="2" x14ac:dyDescent="0.3">
      <c r="B1305" s="176" t="s">
        <v>2129</v>
      </c>
      <c r="C1305" s="174" t="s">
        <v>3083</v>
      </c>
      <c r="D1305" s="212" t="s">
        <v>11</v>
      </c>
      <c r="E1305" s="213">
        <v>23.39</v>
      </c>
      <c r="F1305" s="106">
        <f t="shared" si="340"/>
        <v>1203.78</v>
      </c>
      <c r="G1305" s="237">
        <v>572.14</v>
      </c>
      <c r="H1305" s="237">
        <v>631.64</v>
      </c>
      <c r="I1305" s="237">
        <v>0</v>
      </c>
      <c r="J1305" s="114">
        <f t="shared" si="341"/>
        <v>28156.41</v>
      </c>
      <c r="K1305" s="212"/>
      <c r="L1305" s="203">
        <v>28156.29</v>
      </c>
      <c r="M1305" s="203">
        <v>0.12</v>
      </c>
      <c r="O1305" s="190"/>
    </row>
    <row r="1306" spans="2:15" ht="63" customHeight="1" outlineLevel="2" x14ac:dyDescent="0.3">
      <c r="B1306" s="176" t="s">
        <v>2130</v>
      </c>
      <c r="C1306" s="174" t="s">
        <v>567</v>
      </c>
      <c r="D1306" s="212" t="s">
        <v>11</v>
      </c>
      <c r="E1306" s="213">
        <v>11276.81</v>
      </c>
      <c r="F1306" s="106">
        <f t="shared" si="340"/>
        <v>4528.57</v>
      </c>
      <c r="G1306" s="237">
        <v>2100.88</v>
      </c>
      <c r="H1306" s="237">
        <v>2427.69</v>
      </c>
      <c r="I1306" s="237">
        <v>0</v>
      </c>
      <c r="J1306" s="114">
        <f t="shared" si="341"/>
        <v>51067823.460000001</v>
      </c>
      <c r="K1306" s="212"/>
      <c r="L1306" s="203">
        <v>51067856.119999997</v>
      </c>
      <c r="M1306" s="203">
        <v>-32.659999999999997</v>
      </c>
      <c r="O1306" s="190"/>
    </row>
    <row r="1307" spans="2:15" ht="63" customHeight="1" outlineLevel="2" x14ac:dyDescent="0.3">
      <c r="B1307" s="176" t="s">
        <v>2131</v>
      </c>
      <c r="C1307" s="174" t="s">
        <v>557</v>
      </c>
      <c r="D1307" s="212" t="s">
        <v>11</v>
      </c>
      <c r="E1307" s="213">
        <v>243.25</v>
      </c>
      <c r="F1307" s="106">
        <f t="shared" si="340"/>
        <v>2381</v>
      </c>
      <c r="G1307" s="237">
        <v>1167.1600000000001</v>
      </c>
      <c r="H1307" s="237">
        <v>1213.8399999999999</v>
      </c>
      <c r="I1307" s="237">
        <v>0</v>
      </c>
      <c r="J1307" s="114">
        <f t="shared" si="341"/>
        <v>579178.25</v>
      </c>
      <c r="K1307" s="212"/>
      <c r="L1307" s="203">
        <v>579178.80000000005</v>
      </c>
      <c r="M1307" s="203">
        <v>-0.55000000000000004</v>
      </c>
      <c r="O1307" s="190"/>
    </row>
    <row r="1308" spans="2:15" ht="15.75" customHeight="1" outlineLevel="2" x14ac:dyDescent="0.3">
      <c r="B1308" s="12" t="s">
        <v>2132</v>
      </c>
      <c r="C1308" s="171" t="s">
        <v>192</v>
      </c>
      <c r="D1308" s="168"/>
      <c r="E1308" s="107"/>
      <c r="F1308" s="169"/>
      <c r="G1308" s="169"/>
      <c r="H1308" s="169"/>
      <c r="I1308" s="169"/>
      <c r="J1308" s="112"/>
      <c r="K1308" s="16"/>
      <c r="L1308" s="203">
        <v>0</v>
      </c>
      <c r="M1308" s="203"/>
      <c r="O1308" s="190"/>
    </row>
    <row r="1309" spans="2:15" ht="63" customHeight="1" outlineLevel="2" x14ac:dyDescent="0.3">
      <c r="B1309" s="176" t="s">
        <v>2133</v>
      </c>
      <c r="C1309" s="174" t="s">
        <v>568</v>
      </c>
      <c r="D1309" s="212" t="s">
        <v>11</v>
      </c>
      <c r="E1309" s="213">
        <v>77.55</v>
      </c>
      <c r="F1309" s="106">
        <f t="shared" ref="F1309:F1311" si="342">G1309+H1309+I1309*90</f>
        <v>1452.46</v>
      </c>
      <c r="G1309" s="237">
        <v>610.28</v>
      </c>
      <c r="H1309" s="237">
        <v>842.18</v>
      </c>
      <c r="I1309" s="237">
        <v>0</v>
      </c>
      <c r="J1309" s="114">
        <f t="shared" ref="J1309:J1311" si="343">E1309*F1309</f>
        <v>112638.27</v>
      </c>
      <c r="K1309" s="212"/>
      <c r="L1309" s="203">
        <v>112638.52</v>
      </c>
      <c r="M1309" s="203">
        <v>-0.25</v>
      </c>
      <c r="O1309" s="190"/>
    </row>
    <row r="1310" spans="2:15" ht="63" customHeight="1" outlineLevel="2" x14ac:dyDescent="0.3">
      <c r="B1310" s="176" t="s">
        <v>2134</v>
      </c>
      <c r="C1310" s="174" t="s">
        <v>569</v>
      </c>
      <c r="D1310" s="212" t="s">
        <v>11</v>
      </c>
      <c r="E1310" s="213">
        <v>203.21</v>
      </c>
      <c r="F1310" s="106">
        <f t="shared" si="342"/>
        <v>2370.9299999999998</v>
      </c>
      <c r="G1310" s="237">
        <v>686.56</v>
      </c>
      <c r="H1310" s="237">
        <v>1684.37</v>
      </c>
      <c r="I1310" s="237">
        <v>0</v>
      </c>
      <c r="J1310" s="114">
        <f t="shared" si="343"/>
        <v>481796.69</v>
      </c>
      <c r="K1310" s="212"/>
      <c r="L1310" s="203">
        <v>481797.22</v>
      </c>
      <c r="M1310" s="203">
        <v>-0.53</v>
      </c>
      <c r="O1310" s="190"/>
    </row>
    <row r="1311" spans="2:15" ht="63" customHeight="1" outlineLevel="2" x14ac:dyDescent="0.3">
      <c r="B1311" s="176" t="s">
        <v>2135</v>
      </c>
      <c r="C1311" s="174" t="s">
        <v>570</v>
      </c>
      <c r="D1311" s="212" t="s">
        <v>11</v>
      </c>
      <c r="E1311" s="213">
        <v>49.1</v>
      </c>
      <c r="F1311" s="106">
        <f t="shared" si="342"/>
        <v>2944.59</v>
      </c>
      <c r="G1311" s="237">
        <v>839.13</v>
      </c>
      <c r="H1311" s="237">
        <v>2105.46</v>
      </c>
      <c r="I1311" s="237">
        <v>0</v>
      </c>
      <c r="J1311" s="114">
        <f t="shared" si="343"/>
        <v>144579.37</v>
      </c>
      <c r="K1311" s="212"/>
      <c r="L1311" s="203">
        <v>144579.59</v>
      </c>
      <c r="M1311" s="203">
        <v>-0.22</v>
      </c>
      <c r="O1311" s="190"/>
    </row>
    <row r="1312" spans="2:15" ht="15.75" customHeight="1" outlineLevel="2" x14ac:dyDescent="0.3">
      <c r="B1312" s="12" t="s">
        <v>2136</v>
      </c>
      <c r="C1312" s="171" t="s">
        <v>196</v>
      </c>
      <c r="D1312" s="168"/>
      <c r="E1312" s="107"/>
      <c r="F1312" s="169"/>
      <c r="G1312" s="169"/>
      <c r="H1312" s="169"/>
      <c r="I1312" s="169"/>
      <c r="J1312" s="112"/>
      <c r="K1312" s="16"/>
      <c r="L1312" s="203">
        <v>0</v>
      </c>
      <c r="M1312" s="203"/>
      <c r="O1312" s="190"/>
    </row>
    <row r="1313" spans="2:15" ht="63" customHeight="1" outlineLevel="2" x14ac:dyDescent="0.3">
      <c r="B1313" s="176" t="s">
        <v>2137</v>
      </c>
      <c r="C1313" s="174" t="s">
        <v>571</v>
      </c>
      <c r="D1313" s="212" t="s">
        <v>11</v>
      </c>
      <c r="E1313" s="213">
        <v>23.1</v>
      </c>
      <c r="F1313" s="106">
        <f t="shared" ref="F1313:F1315" si="344">G1313+H1313+I1313*90</f>
        <v>1452.46</v>
      </c>
      <c r="G1313" s="237">
        <v>610.28</v>
      </c>
      <c r="H1313" s="237">
        <v>842.18</v>
      </c>
      <c r="I1313" s="237">
        <v>0</v>
      </c>
      <c r="J1313" s="114">
        <f t="shared" ref="J1313:J1315" si="345">E1313*F1313</f>
        <v>33551.83</v>
      </c>
      <c r="K1313" s="212"/>
      <c r="L1313" s="203">
        <v>33551.9</v>
      </c>
      <c r="M1313" s="203">
        <v>-7.0000000000000007E-2</v>
      </c>
      <c r="O1313" s="190"/>
    </row>
    <row r="1314" spans="2:15" ht="63" customHeight="1" outlineLevel="2" x14ac:dyDescent="0.3">
      <c r="B1314" s="176" t="s">
        <v>2138</v>
      </c>
      <c r="C1314" s="174" t="s">
        <v>572</v>
      </c>
      <c r="D1314" s="212" t="s">
        <v>11</v>
      </c>
      <c r="E1314" s="213">
        <v>48.14</v>
      </c>
      <c r="F1314" s="106">
        <f t="shared" si="344"/>
        <v>2370.9299999999998</v>
      </c>
      <c r="G1314" s="237">
        <v>686.56</v>
      </c>
      <c r="H1314" s="237">
        <v>1684.37</v>
      </c>
      <c r="I1314" s="237">
        <v>0</v>
      </c>
      <c r="J1314" s="114">
        <f t="shared" si="345"/>
        <v>114136.57</v>
      </c>
      <c r="K1314" s="212"/>
      <c r="L1314" s="203">
        <v>114136.7</v>
      </c>
      <c r="M1314" s="203">
        <v>-0.13</v>
      </c>
      <c r="O1314" s="190"/>
    </row>
    <row r="1315" spans="2:15" ht="63" customHeight="1" outlineLevel="2" x14ac:dyDescent="0.3">
      <c r="B1315" s="176" t="s">
        <v>2139</v>
      </c>
      <c r="C1315" s="174" t="s">
        <v>573</v>
      </c>
      <c r="D1315" s="212" t="s">
        <v>11</v>
      </c>
      <c r="E1315" s="213">
        <v>6.46</v>
      </c>
      <c r="F1315" s="106">
        <f t="shared" si="344"/>
        <v>2944.59</v>
      </c>
      <c r="G1315" s="237">
        <v>839.13</v>
      </c>
      <c r="H1315" s="237">
        <v>2105.46</v>
      </c>
      <c r="I1315" s="237">
        <v>0</v>
      </c>
      <c r="J1315" s="114">
        <f t="shared" si="345"/>
        <v>19022.05</v>
      </c>
      <c r="K1315" s="212"/>
      <c r="L1315" s="203">
        <v>19022.080000000002</v>
      </c>
      <c r="M1315" s="203">
        <v>-0.03</v>
      </c>
      <c r="O1315" s="190"/>
    </row>
    <row r="1316" spans="2:15" ht="15.75" customHeight="1" outlineLevel="2" x14ac:dyDescent="0.3">
      <c r="B1316" s="12" t="s">
        <v>2140</v>
      </c>
      <c r="C1316" s="171" t="s">
        <v>199</v>
      </c>
      <c r="D1316" s="168"/>
      <c r="E1316" s="107"/>
      <c r="F1316" s="169"/>
      <c r="G1316" s="169"/>
      <c r="H1316" s="169"/>
      <c r="I1316" s="169"/>
      <c r="J1316" s="112"/>
      <c r="K1316" s="16"/>
      <c r="L1316" s="203">
        <v>0</v>
      </c>
      <c r="M1316" s="203"/>
      <c r="O1316" s="190"/>
    </row>
    <row r="1317" spans="2:15" ht="31.5" customHeight="1" outlineLevel="2" x14ac:dyDescent="0.3">
      <c r="B1317" s="176" t="s">
        <v>2141</v>
      </c>
      <c r="C1317" s="2" t="s">
        <v>574</v>
      </c>
      <c r="D1317" s="195" t="s">
        <v>11</v>
      </c>
      <c r="E1317" s="1">
        <v>6.45</v>
      </c>
      <c r="F1317" s="106">
        <f>G1317+H1317+I1317*90</f>
        <v>2381</v>
      </c>
      <c r="G1317" s="237">
        <v>1167.1600000000001</v>
      </c>
      <c r="H1317" s="237">
        <v>1213.8399999999999</v>
      </c>
      <c r="I1317" s="237">
        <v>0</v>
      </c>
      <c r="J1317" s="114">
        <f>E1317*F1317</f>
        <v>15357.45</v>
      </c>
      <c r="K1317" s="212"/>
      <c r="L1317" s="203">
        <v>15357.46</v>
      </c>
      <c r="M1317" s="203">
        <v>-0.01</v>
      </c>
      <c r="O1317" s="190"/>
    </row>
    <row r="1318" spans="2:15" ht="15.75" customHeight="1" outlineLevel="2" x14ac:dyDescent="0.3">
      <c r="B1318" s="12" t="s">
        <v>2142</v>
      </c>
      <c r="C1318" s="171" t="s">
        <v>202</v>
      </c>
      <c r="D1318" s="168"/>
      <c r="E1318" s="107"/>
      <c r="F1318" s="169"/>
      <c r="G1318" s="169"/>
      <c r="H1318" s="169"/>
      <c r="I1318" s="169"/>
      <c r="J1318" s="112"/>
      <c r="K1318" s="16"/>
      <c r="L1318" s="203">
        <v>0</v>
      </c>
      <c r="M1318" s="203"/>
      <c r="O1318" s="190"/>
    </row>
    <row r="1319" spans="2:15" ht="63" customHeight="1" outlineLevel="2" x14ac:dyDescent="0.3">
      <c r="B1319" s="176" t="s">
        <v>2143</v>
      </c>
      <c r="C1319" s="2" t="s">
        <v>204</v>
      </c>
      <c r="D1319" s="195" t="s">
        <v>11</v>
      </c>
      <c r="E1319" s="1">
        <v>8116.63</v>
      </c>
      <c r="F1319" s="106">
        <f t="shared" ref="F1319:F1320" si="346">G1319+H1319+I1319*90</f>
        <v>2149.69</v>
      </c>
      <c r="G1319" s="237">
        <v>906.25</v>
      </c>
      <c r="H1319" s="237">
        <v>1243.44</v>
      </c>
      <c r="I1319" s="237">
        <v>0</v>
      </c>
      <c r="J1319" s="114">
        <f t="shared" ref="J1319:J1320" si="347">E1319*F1319</f>
        <v>17448238.34</v>
      </c>
      <c r="K1319" s="212"/>
      <c r="L1319" s="203">
        <v>17448218.050000001</v>
      </c>
      <c r="M1319" s="203">
        <v>20.29</v>
      </c>
      <c r="O1319" s="190"/>
    </row>
    <row r="1320" spans="2:15" ht="31.5" customHeight="1" outlineLevel="2" x14ac:dyDescent="0.3">
      <c r="B1320" s="176" t="s">
        <v>2144</v>
      </c>
      <c r="C1320" s="2" t="s">
        <v>206</v>
      </c>
      <c r="D1320" s="195" t="s">
        <v>11</v>
      </c>
      <c r="E1320" s="1">
        <v>1180.8399999999999</v>
      </c>
      <c r="F1320" s="106">
        <f t="shared" si="346"/>
        <v>2306.5</v>
      </c>
      <c r="G1320" s="237">
        <v>750</v>
      </c>
      <c r="H1320" s="237">
        <v>1556.5</v>
      </c>
      <c r="I1320" s="237">
        <v>0</v>
      </c>
      <c r="J1320" s="114">
        <f t="shared" si="347"/>
        <v>2723607.46</v>
      </c>
      <c r="K1320" s="212"/>
      <c r="L1320" s="203">
        <v>2723607.46</v>
      </c>
      <c r="M1320" s="203">
        <v>0</v>
      </c>
      <c r="O1320" s="190"/>
    </row>
    <row r="1321" spans="2:15" ht="31.5" customHeight="1" outlineLevel="2" x14ac:dyDescent="0.3">
      <c r="B1321" s="12" t="s">
        <v>2145</v>
      </c>
      <c r="C1321" s="171" t="s">
        <v>208</v>
      </c>
      <c r="D1321" s="168"/>
      <c r="E1321" s="107"/>
      <c r="F1321" s="169"/>
      <c r="G1321" s="169"/>
      <c r="H1321" s="169"/>
      <c r="I1321" s="169"/>
      <c r="J1321" s="112"/>
      <c r="K1321" s="16"/>
      <c r="L1321" s="203">
        <v>0</v>
      </c>
      <c r="M1321" s="203"/>
      <c r="O1321" s="190"/>
    </row>
    <row r="1322" spans="2:15" ht="31.5" customHeight="1" outlineLevel="2" x14ac:dyDescent="0.3">
      <c r="B1322" s="176" t="s">
        <v>2146</v>
      </c>
      <c r="C1322" s="2" t="s">
        <v>210</v>
      </c>
      <c r="D1322" s="195" t="s">
        <v>11</v>
      </c>
      <c r="E1322" s="1">
        <v>7141.03</v>
      </c>
      <c r="F1322" s="106">
        <f t="shared" ref="F1322:F1323" si="348">G1322+H1322+I1322*90</f>
        <v>1150</v>
      </c>
      <c r="G1322" s="237">
        <v>375</v>
      </c>
      <c r="H1322" s="237">
        <v>775</v>
      </c>
      <c r="I1322" s="237">
        <v>0</v>
      </c>
      <c r="J1322" s="114">
        <f t="shared" ref="J1322:J1323" si="349">E1322*F1322</f>
        <v>8212184.5</v>
      </c>
      <c r="K1322" s="212"/>
      <c r="L1322" s="203">
        <v>8212184.5</v>
      </c>
      <c r="M1322" s="203">
        <v>0</v>
      </c>
      <c r="O1322" s="190"/>
    </row>
    <row r="1323" spans="2:15" ht="31.5" customHeight="1" outlineLevel="2" x14ac:dyDescent="0.3">
      <c r="B1323" s="176" t="s">
        <v>2147</v>
      </c>
      <c r="C1323" s="2" t="s">
        <v>212</v>
      </c>
      <c r="D1323" s="195" t="s">
        <v>11</v>
      </c>
      <c r="E1323" s="1">
        <v>7141.03</v>
      </c>
      <c r="F1323" s="106">
        <f t="shared" si="348"/>
        <v>1389.06</v>
      </c>
      <c r="G1323" s="237">
        <v>437.5</v>
      </c>
      <c r="H1323" s="237">
        <v>951.56</v>
      </c>
      <c r="I1323" s="237">
        <v>0</v>
      </c>
      <c r="J1323" s="114">
        <f t="shared" si="349"/>
        <v>9919319.1300000008</v>
      </c>
      <c r="K1323" s="212"/>
      <c r="L1323" s="203">
        <v>9919336.9800000004</v>
      </c>
      <c r="M1323" s="203">
        <v>-17.850000000000001</v>
      </c>
      <c r="O1323" s="190"/>
    </row>
    <row r="1324" spans="2:15" ht="15.75" customHeight="1" outlineLevel="1" x14ac:dyDescent="0.3">
      <c r="B1324" s="172" t="s">
        <v>852</v>
      </c>
      <c r="C1324" s="171" t="s">
        <v>78</v>
      </c>
      <c r="D1324" s="168"/>
      <c r="E1324" s="107"/>
      <c r="F1324" s="169"/>
      <c r="G1324" s="169"/>
      <c r="H1324" s="169"/>
      <c r="I1324" s="169"/>
      <c r="J1324" s="112">
        <f>SUBTOTAL(9,J1325:J1356)</f>
        <v>81068427.140000001</v>
      </c>
      <c r="K1324" s="16"/>
      <c r="L1324" s="203">
        <v>0</v>
      </c>
      <c r="M1324" s="203"/>
      <c r="O1324" s="190"/>
    </row>
    <row r="1325" spans="2:15" ht="31.5" customHeight="1" outlineLevel="2" x14ac:dyDescent="0.3">
      <c r="B1325" s="176" t="s">
        <v>2148</v>
      </c>
      <c r="C1325" s="24" t="s">
        <v>213</v>
      </c>
      <c r="D1325" s="22"/>
      <c r="E1325" s="1"/>
      <c r="F1325" s="46"/>
      <c r="G1325" s="237"/>
      <c r="H1325" s="237"/>
      <c r="I1325" s="237"/>
      <c r="J1325" s="194"/>
      <c r="K1325" s="212"/>
      <c r="L1325" s="203">
        <v>0</v>
      </c>
      <c r="M1325" s="203">
        <v>0</v>
      </c>
      <c r="O1325" s="190"/>
    </row>
    <row r="1326" spans="2:15" ht="15.75" customHeight="1" outlineLevel="2" x14ac:dyDescent="0.3">
      <c r="B1326" s="210" t="s">
        <v>2149</v>
      </c>
      <c r="C1326" s="5" t="s">
        <v>214</v>
      </c>
      <c r="D1326" s="195" t="s">
        <v>11</v>
      </c>
      <c r="E1326" s="1">
        <v>8642.2000000000007</v>
      </c>
      <c r="F1326" s="106">
        <f t="shared" ref="F1326:F1340" si="350">G1326+H1326+I1326*90</f>
        <v>555.6</v>
      </c>
      <c r="G1326" s="237">
        <v>390</v>
      </c>
      <c r="H1326" s="237">
        <v>165.6</v>
      </c>
      <c r="I1326" s="237">
        <v>0</v>
      </c>
      <c r="J1326" s="114">
        <f t="shared" ref="J1326:J1340" si="351">E1326*F1326</f>
        <v>4801606.32</v>
      </c>
      <c r="K1326" s="212"/>
      <c r="L1326" s="203">
        <v>4801606.32</v>
      </c>
      <c r="M1326" s="203">
        <v>0</v>
      </c>
      <c r="O1326" s="190"/>
    </row>
    <row r="1327" spans="2:15" ht="15.75" customHeight="1" outlineLevel="2" x14ac:dyDescent="0.3">
      <c r="B1327" s="210" t="s">
        <v>2150</v>
      </c>
      <c r="C1327" s="5" t="s">
        <v>215</v>
      </c>
      <c r="D1327" s="195" t="s">
        <v>11</v>
      </c>
      <c r="E1327" s="1">
        <v>8642.2000000000007</v>
      </c>
      <c r="F1327" s="106">
        <f t="shared" si="350"/>
        <v>612</v>
      </c>
      <c r="G1327" s="237">
        <v>150</v>
      </c>
      <c r="H1327" s="237">
        <v>462</v>
      </c>
      <c r="I1327" s="237">
        <v>0</v>
      </c>
      <c r="J1327" s="114">
        <f t="shared" si="351"/>
        <v>5289026.4000000004</v>
      </c>
      <c r="K1327" s="212"/>
      <c r="L1327" s="203">
        <v>5289026.4000000004</v>
      </c>
      <c r="M1327" s="203">
        <v>0</v>
      </c>
      <c r="O1327" s="190"/>
    </row>
    <row r="1328" spans="2:15" ht="15.75" customHeight="1" outlineLevel="2" x14ac:dyDescent="0.3">
      <c r="B1328" s="210" t="s">
        <v>2151</v>
      </c>
      <c r="C1328" s="5" t="s">
        <v>216</v>
      </c>
      <c r="D1328" s="195" t="s">
        <v>11</v>
      </c>
      <c r="E1328" s="1">
        <v>8642.2000000000007</v>
      </c>
      <c r="F1328" s="106">
        <f t="shared" si="350"/>
        <v>1831.2</v>
      </c>
      <c r="G1328" s="237">
        <v>420</v>
      </c>
      <c r="H1328" s="237">
        <v>1411.2</v>
      </c>
      <c r="I1328" s="237">
        <v>0</v>
      </c>
      <c r="J1328" s="114">
        <f t="shared" si="351"/>
        <v>15825596.640000001</v>
      </c>
      <c r="K1328" s="212"/>
      <c r="L1328" s="203">
        <v>15825596.640000001</v>
      </c>
      <c r="M1328" s="203">
        <v>0</v>
      </c>
      <c r="O1328" s="190"/>
    </row>
    <row r="1329" spans="2:15" ht="15.75" customHeight="1" outlineLevel="2" x14ac:dyDescent="0.3">
      <c r="B1329" s="210" t="s">
        <v>2152</v>
      </c>
      <c r="C1329" s="5" t="s">
        <v>82</v>
      </c>
      <c r="D1329" s="195" t="s">
        <v>11</v>
      </c>
      <c r="E1329" s="1">
        <v>8642.2000000000007</v>
      </c>
      <c r="F1329" s="106">
        <f t="shared" si="350"/>
        <v>768</v>
      </c>
      <c r="G1329" s="237">
        <v>270</v>
      </c>
      <c r="H1329" s="237">
        <v>498</v>
      </c>
      <c r="I1329" s="237">
        <v>0</v>
      </c>
      <c r="J1329" s="114">
        <f t="shared" si="351"/>
        <v>6637209.5999999996</v>
      </c>
      <c r="K1329" s="212"/>
      <c r="L1329" s="203">
        <v>6637209.5999999996</v>
      </c>
      <c r="M1329" s="203">
        <v>0</v>
      </c>
      <c r="O1329" s="190"/>
    </row>
    <row r="1330" spans="2:15" ht="15.75" customHeight="1" outlineLevel="2" x14ac:dyDescent="0.3">
      <c r="B1330" s="210" t="s">
        <v>2153</v>
      </c>
      <c r="C1330" s="5" t="s">
        <v>217</v>
      </c>
      <c r="D1330" s="195" t="s">
        <v>11</v>
      </c>
      <c r="E1330" s="1">
        <v>8642.2000000000007</v>
      </c>
      <c r="F1330" s="106">
        <f t="shared" si="350"/>
        <v>553.79999999999995</v>
      </c>
      <c r="G1330" s="237">
        <v>270</v>
      </c>
      <c r="H1330" s="237">
        <v>283.8</v>
      </c>
      <c r="I1330" s="237">
        <v>0</v>
      </c>
      <c r="J1330" s="114">
        <f t="shared" si="351"/>
        <v>4786050.3600000003</v>
      </c>
      <c r="K1330" s="212"/>
      <c r="L1330" s="203">
        <v>4786050.3600000003</v>
      </c>
      <c r="M1330" s="203">
        <v>0</v>
      </c>
      <c r="O1330" s="190"/>
    </row>
    <row r="1331" spans="2:15" ht="15.75" customHeight="1" outlineLevel="2" x14ac:dyDescent="0.3">
      <c r="B1331" s="210" t="s">
        <v>2154</v>
      </c>
      <c r="C1331" s="5" t="s">
        <v>83</v>
      </c>
      <c r="D1331" s="195" t="s">
        <v>11</v>
      </c>
      <c r="E1331" s="1">
        <v>8642.2000000000007</v>
      </c>
      <c r="F1331" s="106">
        <f t="shared" si="350"/>
        <v>1880.76</v>
      </c>
      <c r="G1331" s="237">
        <v>360</v>
      </c>
      <c r="H1331" s="237">
        <v>1520.76</v>
      </c>
      <c r="I1331" s="237">
        <v>0</v>
      </c>
      <c r="J1331" s="114">
        <f t="shared" si="351"/>
        <v>16253904.07</v>
      </c>
      <c r="K1331" s="212"/>
      <c r="L1331" s="203">
        <v>16253904.07</v>
      </c>
      <c r="M1331" s="203">
        <v>0</v>
      </c>
      <c r="O1331" s="190"/>
    </row>
    <row r="1332" spans="2:15" ht="15.75" customHeight="1" outlineLevel="2" x14ac:dyDescent="0.3">
      <c r="B1332" s="210" t="s">
        <v>2155</v>
      </c>
      <c r="C1332" s="5" t="s">
        <v>72</v>
      </c>
      <c r="D1332" s="195" t="s">
        <v>11</v>
      </c>
      <c r="E1332" s="1">
        <v>8642.2000000000007</v>
      </c>
      <c r="F1332" s="106">
        <f t="shared" si="350"/>
        <v>399</v>
      </c>
      <c r="G1332" s="237">
        <v>150</v>
      </c>
      <c r="H1332" s="237">
        <v>249</v>
      </c>
      <c r="I1332" s="237">
        <v>0</v>
      </c>
      <c r="J1332" s="114">
        <f t="shared" si="351"/>
        <v>3448237.8</v>
      </c>
      <c r="K1332" s="212"/>
      <c r="L1332" s="203">
        <v>3448237.8</v>
      </c>
      <c r="M1332" s="203">
        <v>0</v>
      </c>
      <c r="O1332" s="190"/>
    </row>
    <row r="1333" spans="2:15" ht="15.75" customHeight="1" outlineLevel="2" x14ac:dyDescent="0.3">
      <c r="B1333" s="176" t="s">
        <v>2156</v>
      </c>
      <c r="C1333" s="24" t="s">
        <v>218</v>
      </c>
      <c r="D1333" s="195"/>
      <c r="E1333" s="1"/>
      <c r="F1333" s="106">
        <f t="shared" si="350"/>
        <v>0</v>
      </c>
      <c r="G1333" s="237"/>
      <c r="H1333" s="237"/>
      <c r="I1333" s="237"/>
      <c r="J1333" s="114">
        <f t="shared" si="351"/>
        <v>0</v>
      </c>
      <c r="K1333" s="212"/>
      <c r="L1333" s="203">
        <v>0</v>
      </c>
      <c r="M1333" s="203">
        <v>0</v>
      </c>
      <c r="O1333" s="190"/>
    </row>
    <row r="1334" spans="2:15" ht="15.75" customHeight="1" outlineLevel="2" x14ac:dyDescent="0.3">
      <c r="B1334" s="210" t="s">
        <v>2157</v>
      </c>
      <c r="C1334" s="5" t="s">
        <v>79</v>
      </c>
      <c r="D1334" s="195"/>
      <c r="E1334" s="1"/>
      <c r="F1334" s="106">
        <f t="shared" si="350"/>
        <v>0</v>
      </c>
      <c r="G1334" s="237">
        <v>0</v>
      </c>
      <c r="H1334" s="237">
        <v>0</v>
      </c>
      <c r="I1334" s="237">
        <v>0</v>
      </c>
      <c r="J1334" s="114">
        <f t="shared" si="351"/>
        <v>0</v>
      </c>
      <c r="K1334" s="212"/>
      <c r="L1334" s="203">
        <v>0</v>
      </c>
      <c r="M1334" s="203">
        <v>0</v>
      </c>
      <c r="O1334" s="190"/>
    </row>
    <row r="1335" spans="2:15" ht="15.75" customHeight="1" outlineLevel="2" x14ac:dyDescent="0.3">
      <c r="B1335" s="210" t="s">
        <v>2158</v>
      </c>
      <c r="C1335" s="5" t="s">
        <v>215</v>
      </c>
      <c r="D1335" s="195" t="s">
        <v>11</v>
      </c>
      <c r="E1335" s="1">
        <v>1216.79</v>
      </c>
      <c r="F1335" s="106">
        <f t="shared" si="350"/>
        <v>612</v>
      </c>
      <c r="G1335" s="237">
        <v>150</v>
      </c>
      <c r="H1335" s="237">
        <v>462</v>
      </c>
      <c r="I1335" s="237">
        <v>0</v>
      </c>
      <c r="J1335" s="114">
        <f t="shared" si="351"/>
        <v>744675.48</v>
      </c>
      <c r="K1335" s="212"/>
      <c r="L1335" s="203">
        <v>744675.48</v>
      </c>
      <c r="M1335" s="203">
        <v>0</v>
      </c>
      <c r="O1335" s="190"/>
    </row>
    <row r="1336" spans="2:15" ht="15.75" customHeight="1" outlineLevel="2" x14ac:dyDescent="0.3">
      <c r="B1336" s="210" t="s">
        <v>2159</v>
      </c>
      <c r="C1336" s="5" t="s">
        <v>222</v>
      </c>
      <c r="D1336" s="195" t="s">
        <v>11</v>
      </c>
      <c r="E1336" s="1">
        <v>1216.79</v>
      </c>
      <c r="F1336" s="106">
        <f t="shared" si="350"/>
        <v>1492.5</v>
      </c>
      <c r="G1336" s="237">
        <v>390</v>
      </c>
      <c r="H1336" s="237">
        <v>1102.5</v>
      </c>
      <c r="I1336" s="237">
        <v>0</v>
      </c>
      <c r="J1336" s="114">
        <f t="shared" si="351"/>
        <v>1816059.08</v>
      </c>
      <c r="K1336" s="212"/>
      <c r="L1336" s="203">
        <v>1816059.08</v>
      </c>
      <c r="M1336" s="203">
        <v>0</v>
      </c>
      <c r="O1336" s="190"/>
    </row>
    <row r="1337" spans="2:15" ht="15.75" customHeight="1" outlineLevel="2" x14ac:dyDescent="0.3">
      <c r="B1337" s="210" t="s">
        <v>2160</v>
      </c>
      <c r="C1337" s="5" t="s">
        <v>82</v>
      </c>
      <c r="D1337" s="195" t="s">
        <v>11</v>
      </c>
      <c r="E1337" s="1">
        <v>1216.79</v>
      </c>
      <c r="F1337" s="106">
        <f t="shared" si="350"/>
        <v>768</v>
      </c>
      <c r="G1337" s="237">
        <v>270</v>
      </c>
      <c r="H1337" s="237">
        <v>498</v>
      </c>
      <c r="I1337" s="237">
        <v>0</v>
      </c>
      <c r="J1337" s="114">
        <f t="shared" si="351"/>
        <v>934494.71999999997</v>
      </c>
      <c r="K1337" s="212"/>
      <c r="L1337" s="203">
        <v>934494.71999999997</v>
      </c>
      <c r="M1337" s="203">
        <v>0</v>
      </c>
      <c r="O1337" s="190"/>
    </row>
    <row r="1338" spans="2:15" ht="15.75" customHeight="1" outlineLevel="2" x14ac:dyDescent="0.3">
      <c r="B1338" s="210" t="s">
        <v>2161</v>
      </c>
      <c r="C1338" s="5" t="s">
        <v>217</v>
      </c>
      <c r="D1338" s="195" t="s">
        <v>11</v>
      </c>
      <c r="E1338" s="1">
        <v>1216.79</v>
      </c>
      <c r="F1338" s="106">
        <f t="shared" si="350"/>
        <v>553.79999999999995</v>
      </c>
      <c r="G1338" s="237">
        <v>270</v>
      </c>
      <c r="H1338" s="237">
        <v>283.8</v>
      </c>
      <c r="I1338" s="237">
        <v>0</v>
      </c>
      <c r="J1338" s="114">
        <f t="shared" si="351"/>
        <v>673858.3</v>
      </c>
      <c r="K1338" s="212"/>
      <c r="L1338" s="203">
        <v>673858.3</v>
      </c>
      <c r="M1338" s="203">
        <v>0</v>
      </c>
      <c r="O1338" s="190"/>
    </row>
    <row r="1339" spans="2:15" ht="47.25" customHeight="1" outlineLevel="2" x14ac:dyDescent="0.3">
      <c r="B1339" s="210" t="s">
        <v>2162</v>
      </c>
      <c r="C1339" s="20" t="s">
        <v>83</v>
      </c>
      <c r="D1339" s="195" t="s">
        <v>11</v>
      </c>
      <c r="E1339" s="1">
        <v>1216.79</v>
      </c>
      <c r="F1339" s="106">
        <f t="shared" si="350"/>
        <v>1880.76</v>
      </c>
      <c r="G1339" s="237">
        <v>360</v>
      </c>
      <c r="H1339" s="237">
        <v>1520.76</v>
      </c>
      <c r="I1339" s="237">
        <v>0</v>
      </c>
      <c r="J1339" s="114">
        <f t="shared" si="351"/>
        <v>2288489.96</v>
      </c>
      <c r="K1339" s="170" t="s">
        <v>776</v>
      </c>
      <c r="L1339" s="203">
        <v>2288489.96</v>
      </c>
      <c r="M1339" s="203">
        <v>0</v>
      </c>
      <c r="O1339" s="190"/>
    </row>
    <row r="1340" spans="2:15" ht="15.75" customHeight="1" outlineLevel="2" x14ac:dyDescent="0.3">
      <c r="B1340" s="210" t="s">
        <v>2163</v>
      </c>
      <c r="C1340" s="5" t="s">
        <v>225</v>
      </c>
      <c r="D1340" s="195" t="s">
        <v>11</v>
      </c>
      <c r="E1340" s="1">
        <v>1216.79</v>
      </c>
      <c r="F1340" s="106">
        <f t="shared" si="350"/>
        <v>399</v>
      </c>
      <c r="G1340" s="237">
        <v>150</v>
      </c>
      <c r="H1340" s="237">
        <v>249</v>
      </c>
      <c r="I1340" s="237">
        <v>0</v>
      </c>
      <c r="J1340" s="114">
        <f t="shared" si="351"/>
        <v>485499.21</v>
      </c>
      <c r="K1340" s="212"/>
      <c r="L1340" s="203">
        <v>485499.21</v>
      </c>
      <c r="M1340" s="203">
        <v>0</v>
      </c>
      <c r="O1340" s="190"/>
    </row>
    <row r="1341" spans="2:15" ht="15.75" customHeight="1" outlineLevel="2" x14ac:dyDescent="0.3">
      <c r="B1341" s="176" t="s">
        <v>2164</v>
      </c>
      <c r="C1341" s="24" t="s">
        <v>226</v>
      </c>
      <c r="D1341" s="195"/>
      <c r="E1341" s="1"/>
      <c r="F1341" s="106"/>
      <c r="G1341" s="237"/>
      <c r="H1341" s="237"/>
      <c r="I1341" s="237"/>
      <c r="J1341" s="114"/>
      <c r="K1341" s="212"/>
      <c r="L1341" s="203">
        <v>0</v>
      </c>
      <c r="M1341" s="203">
        <v>0</v>
      </c>
      <c r="O1341" s="190"/>
    </row>
    <row r="1342" spans="2:15" ht="15.75" customHeight="1" outlineLevel="2" x14ac:dyDescent="0.3">
      <c r="B1342" s="210" t="s">
        <v>2165</v>
      </c>
      <c r="C1342" s="5" t="s">
        <v>228</v>
      </c>
      <c r="D1342" s="195" t="s">
        <v>11</v>
      </c>
      <c r="E1342" s="1">
        <v>279.14999999999998</v>
      </c>
      <c r="F1342" s="106">
        <f t="shared" ref="F1342:F1348" si="352">G1342+H1342+I1342*90</f>
        <v>1674</v>
      </c>
      <c r="G1342" s="237">
        <v>420</v>
      </c>
      <c r="H1342" s="237">
        <v>1254</v>
      </c>
      <c r="I1342" s="237">
        <v>0</v>
      </c>
      <c r="J1342" s="114">
        <f t="shared" ref="J1342:J1348" si="353">E1342*F1342</f>
        <v>467297.1</v>
      </c>
      <c r="K1342" s="212"/>
      <c r="L1342" s="203">
        <v>467297.1</v>
      </c>
      <c r="M1342" s="203">
        <v>0</v>
      </c>
      <c r="O1342" s="190"/>
    </row>
    <row r="1343" spans="2:15" ht="15.75" customHeight="1" outlineLevel="2" x14ac:dyDescent="0.3">
      <c r="B1343" s="210" t="s">
        <v>2166</v>
      </c>
      <c r="C1343" s="5" t="s">
        <v>230</v>
      </c>
      <c r="D1343" s="195" t="s">
        <v>11</v>
      </c>
      <c r="E1343" s="1">
        <v>279.14999999999998</v>
      </c>
      <c r="F1343" s="106">
        <f t="shared" si="352"/>
        <v>540.6</v>
      </c>
      <c r="G1343" s="237">
        <v>270</v>
      </c>
      <c r="H1343" s="237">
        <v>270.60000000000002</v>
      </c>
      <c r="I1343" s="237">
        <v>0</v>
      </c>
      <c r="J1343" s="114">
        <f t="shared" si="353"/>
        <v>150908.49</v>
      </c>
      <c r="K1343" s="212"/>
      <c r="L1343" s="203">
        <v>150908.49</v>
      </c>
      <c r="M1343" s="203">
        <v>0</v>
      </c>
      <c r="O1343" s="190"/>
    </row>
    <row r="1344" spans="2:15" ht="15.75" customHeight="1" outlineLevel="2" x14ac:dyDescent="0.3">
      <c r="B1344" s="210" t="s">
        <v>2167</v>
      </c>
      <c r="C1344" s="5" t="s">
        <v>82</v>
      </c>
      <c r="D1344" s="195" t="s">
        <v>11</v>
      </c>
      <c r="E1344" s="1">
        <v>279.14999999999998</v>
      </c>
      <c r="F1344" s="106">
        <f t="shared" si="352"/>
        <v>768</v>
      </c>
      <c r="G1344" s="237">
        <v>270</v>
      </c>
      <c r="H1344" s="237">
        <v>498</v>
      </c>
      <c r="I1344" s="237">
        <v>0</v>
      </c>
      <c r="J1344" s="114">
        <f t="shared" si="353"/>
        <v>214387.20000000001</v>
      </c>
      <c r="K1344" s="212"/>
      <c r="L1344" s="203">
        <v>214387.20000000001</v>
      </c>
      <c r="M1344" s="203">
        <v>0</v>
      </c>
      <c r="O1344" s="190"/>
    </row>
    <row r="1345" spans="2:15" ht="15.75" customHeight="1" outlineLevel="2" x14ac:dyDescent="0.3">
      <c r="B1345" s="210" t="s">
        <v>2168</v>
      </c>
      <c r="C1345" s="5" t="s">
        <v>233</v>
      </c>
      <c r="D1345" s="195" t="s">
        <v>11</v>
      </c>
      <c r="E1345" s="1">
        <v>279.14999999999998</v>
      </c>
      <c r="F1345" s="106">
        <f t="shared" si="352"/>
        <v>1086.5999999999999</v>
      </c>
      <c r="G1345" s="237">
        <v>420</v>
      </c>
      <c r="H1345" s="237">
        <v>666.6</v>
      </c>
      <c r="I1345" s="237">
        <v>0</v>
      </c>
      <c r="J1345" s="114">
        <f t="shared" si="353"/>
        <v>303324.39</v>
      </c>
      <c r="K1345" s="212"/>
      <c r="L1345" s="203">
        <v>303324.39</v>
      </c>
      <c r="M1345" s="203">
        <v>0</v>
      </c>
      <c r="O1345" s="190"/>
    </row>
    <row r="1346" spans="2:15" ht="15.75" customHeight="1" outlineLevel="2" x14ac:dyDescent="0.3">
      <c r="B1346" s="210" t="s">
        <v>2169</v>
      </c>
      <c r="C1346" s="5" t="s">
        <v>216</v>
      </c>
      <c r="D1346" s="195" t="s">
        <v>11</v>
      </c>
      <c r="E1346" s="1">
        <v>279.14999999999998</v>
      </c>
      <c r="F1346" s="106">
        <f t="shared" si="352"/>
        <v>1831.2</v>
      </c>
      <c r="G1346" s="237">
        <v>420</v>
      </c>
      <c r="H1346" s="237">
        <v>1411.2</v>
      </c>
      <c r="I1346" s="237">
        <v>0</v>
      </c>
      <c r="J1346" s="114">
        <f t="shared" si="353"/>
        <v>511179.48</v>
      </c>
      <c r="K1346" s="212"/>
      <c r="L1346" s="203">
        <v>511179.48</v>
      </c>
      <c r="M1346" s="203">
        <v>0</v>
      </c>
      <c r="O1346" s="190"/>
    </row>
    <row r="1347" spans="2:15" ht="15.75" customHeight="1" outlineLevel="2" x14ac:dyDescent="0.3">
      <c r="B1347" s="210" t="s">
        <v>2170</v>
      </c>
      <c r="C1347" s="5" t="s">
        <v>235</v>
      </c>
      <c r="D1347" s="195" t="s">
        <v>11</v>
      </c>
      <c r="E1347" s="1">
        <v>279.14999999999998</v>
      </c>
      <c r="F1347" s="106">
        <f t="shared" si="352"/>
        <v>788.4</v>
      </c>
      <c r="G1347" s="237">
        <v>300</v>
      </c>
      <c r="H1347" s="237">
        <v>488.4</v>
      </c>
      <c r="I1347" s="237">
        <v>0</v>
      </c>
      <c r="J1347" s="114">
        <f t="shared" si="353"/>
        <v>220081.86</v>
      </c>
      <c r="K1347" s="212"/>
      <c r="L1347" s="203">
        <v>220081.86</v>
      </c>
      <c r="M1347" s="203">
        <v>0</v>
      </c>
      <c r="O1347" s="190"/>
    </row>
    <row r="1348" spans="2:15" ht="47.25" customHeight="1" outlineLevel="2" x14ac:dyDescent="0.3">
      <c r="B1348" s="176" t="s">
        <v>2171</v>
      </c>
      <c r="C1348" s="174" t="s">
        <v>709</v>
      </c>
      <c r="D1348" s="212" t="s">
        <v>366</v>
      </c>
      <c r="E1348" s="29">
        <v>277.39999999999998</v>
      </c>
      <c r="F1348" s="46">
        <f t="shared" si="352"/>
        <v>7656.09</v>
      </c>
      <c r="G1348" s="237">
        <v>2565.36</v>
      </c>
      <c r="H1348" s="237">
        <v>5090.7299999999996</v>
      </c>
      <c r="I1348" s="237">
        <v>0</v>
      </c>
      <c r="J1348" s="194">
        <f t="shared" si="353"/>
        <v>2123799.37</v>
      </c>
      <c r="K1348" s="212"/>
      <c r="L1348" s="203">
        <v>2123797.2400000002</v>
      </c>
      <c r="M1348" s="203">
        <v>2.13</v>
      </c>
      <c r="O1348" s="190"/>
    </row>
    <row r="1349" spans="2:15" ht="15.75" customHeight="1" outlineLevel="2" x14ac:dyDescent="0.3">
      <c r="B1349" s="176" t="s">
        <v>2172</v>
      </c>
      <c r="C1349" s="132" t="s">
        <v>710</v>
      </c>
      <c r="D1349" s="212"/>
      <c r="E1349" s="29"/>
      <c r="F1349" s="193"/>
      <c r="G1349" s="237"/>
      <c r="H1349" s="237"/>
      <c r="I1349" s="237"/>
      <c r="J1349" s="194"/>
      <c r="K1349" s="196"/>
      <c r="L1349" s="203">
        <v>0</v>
      </c>
      <c r="M1349" s="203">
        <v>0</v>
      </c>
      <c r="O1349" s="190"/>
    </row>
    <row r="1350" spans="2:15" ht="31.5" customHeight="1" outlineLevel="2" x14ac:dyDescent="0.3">
      <c r="B1350" s="210" t="s">
        <v>2173</v>
      </c>
      <c r="C1350" s="20" t="s">
        <v>711</v>
      </c>
      <c r="D1350" s="212" t="s">
        <v>11</v>
      </c>
      <c r="E1350" s="29">
        <v>439.2</v>
      </c>
      <c r="F1350" s="106">
        <f t="shared" ref="F1350:F1356" si="354">G1350+H1350+I1350*90</f>
        <v>413.68</v>
      </c>
      <c r="G1350" s="237">
        <v>150</v>
      </c>
      <c r="H1350" s="237">
        <v>263.68</v>
      </c>
      <c r="I1350" s="237">
        <v>0</v>
      </c>
      <c r="J1350" s="114">
        <f t="shared" ref="J1350:J1356" si="355">E1350*F1350</f>
        <v>181688.26</v>
      </c>
      <c r="K1350" s="212"/>
      <c r="L1350" s="203">
        <v>181686.76</v>
      </c>
      <c r="M1350" s="203">
        <v>1.5</v>
      </c>
      <c r="O1350" s="190"/>
    </row>
    <row r="1351" spans="2:15" ht="15.75" customHeight="1" outlineLevel="2" x14ac:dyDescent="0.3">
      <c r="B1351" s="210" t="s">
        <v>2174</v>
      </c>
      <c r="C1351" s="20" t="s">
        <v>712</v>
      </c>
      <c r="D1351" s="212" t="s">
        <v>11</v>
      </c>
      <c r="E1351" s="29">
        <v>439.2</v>
      </c>
      <c r="F1351" s="106">
        <f t="shared" si="354"/>
        <v>438.42</v>
      </c>
      <c r="G1351" s="237">
        <v>150</v>
      </c>
      <c r="H1351" s="237">
        <v>288.42</v>
      </c>
      <c r="I1351" s="237">
        <v>0</v>
      </c>
      <c r="J1351" s="114">
        <f t="shared" si="355"/>
        <v>192554.06</v>
      </c>
      <c r="K1351" s="212"/>
      <c r="L1351" s="203">
        <v>192554.06</v>
      </c>
      <c r="M1351" s="203">
        <v>0</v>
      </c>
      <c r="O1351" s="190"/>
    </row>
    <row r="1352" spans="2:15" ht="15.75" customHeight="1" outlineLevel="2" x14ac:dyDescent="0.3">
      <c r="B1352" s="210" t="s">
        <v>2175</v>
      </c>
      <c r="C1352" s="20" t="s">
        <v>713</v>
      </c>
      <c r="D1352" s="212" t="s">
        <v>11</v>
      </c>
      <c r="E1352" s="29">
        <v>439.2</v>
      </c>
      <c r="F1352" s="106">
        <f t="shared" si="354"/>
        <v>126</v>
      </c>
      <c r="G1352" s="237">
        <v>60</v>
      </c>
      <c r="H1352" s="237">
        <v>66</v>
      </c>
      <c r="I1352" s="237">
        <v>0</v>
      </c>
      <c r="J1352" s="114">
        <f t="shared" si="355"/>
        <v>55339.199999999997</v>
      </c>
      <c r="K1352" s="212"/>
      <c r="L1352" s="203">
        <v>55339.199999999997</v>
      </c>
      <c r="M1352" s="203">
        <v>0</v>
      </c>
      <c r="O1352" s="190"/>
    </row>
    <row r="1353" spans="2:15" ht="15.75" customHeight="1" outlineLevel="2" x14ac:dyDescent="0.3">
      <c r="B1353" s="210" t="s">
        <v>2176</v>
      </c>
      <c r="C1353" s="20" t="s">
        <v>714</v>
      </c>
      <c r="D1353" s="212" t="s">
        <v>11</v>
      </c>
      <c r="E1353" s="29">
        <v>183.3</v>
      </c>
      <c r="F1353" s="106">
        <f t="shared" si="354"/>
        <v>12960</v>
      </c>
      <c r="G1353" s="237">
        <v>2400</v>
      </c>
      <c r="H1353" s="237">
        <v>10560</v>
      </c>
      <c r="I1353" s="237">
        <v>0</v>
      </c>
      <c r="J1353" s="114">
        <f t="shared" si="355"/>
        <v>2375568</v>
      </c>
      <c r="K1353" s="212"/>
      <c r="L1353" s="203">
        <v>2375568</v>
      </c>
      <c r="M1353" s="203">
        <v>0</v>
      </c>
      <c r="O1353" s="190"/>
    </row>
    <row r="1354" spans="2:15" ht="15.75" customHeight="1" outlineLevel="2" x14ac:dyDescent="0.3">
      <c r="B1354" s="210" t="s">
        <v>2177</v>
      </c>
      <c r="C1354" s="20" t="s">
        <v>715</v>
      </c>
      <c r="D1354" s="212" t="s">
        <v>8</v>
      </c>
      <c r="E1354" s="29">
        <v>79.05</v>
      </c>
      <c r="F1354" s="106">
        <f t="shared" si="354"/>
        <v>9336</v>
      </c>
      <c r="G1354" s="237">
        <v>2280</v>
      </c>
      <c r="H1354" s="237">
        <v>7056</v>
      </c>
      <c r="I1354" s="237">
        <v>0</v>
      </c>
      <c r="J1354" s="114">
        <f t="shared" si="355"/>
        <v>738010.8</v>
      </c>
      <c r="K1354" s="212"/>
      <c r="L1354" s="203">
        <v>738010.8</v>
      </c>
      <c r="M1354" s="203">
        <v>0</v>
      </c>
      <c r="O1354" s="190"/>
    </row>
    <row r="1355" spans="2:15" ht="15.75" customHeight="1" outlineLevel="2" x14ac:dyDescent="0.3">
      <c r="B1355" s="210" t="s">
        <v>2178</v>
      </c>
      <c r="C1355" s="20" t="s">
        <v>716</v>
      </c>
      <c r="D1355" s="212" t="s">
        <v>155</v>
      </c>
      <c r="E1355" s="29">
        <v>277.39999999999998</v>
      </c>
      <c r="F1355" s="106">
        <f t="shared" si="354"/>
        <v>5340</v>
      </c>
      <c r="G1355" s="237">
        <v>720</v>
      </c>
      <c r="H1355" s="237">
        <v>4620</v>
      </c>
      <c r="I1355" s="237">
        <v>0</v>
      </c>
      <c r="J1355" s="114">
        <f t="shared" si="355"/>
        <v>1481316</v>
      </c>
      <c r="K1355" s="212"/>
      <c r="L1355" s="203">
        <v>1481316</v>
      </c>
      <c r="M1355" s="203">
        <v>0</v>
      </c>
      <c r="O1355" s="190"/>
    </row>
    <row r="1356" spans="2:15" ht="47.25" customHeight="1" outlineLevel="2" x14ac:dyDescent="0.3">
      <c r="B1356" s="176" t="s">
        <v>2179</v>
      </c>
      <c r="C1356" s="2" t="s">
        <v>851</v>
      </c>
      <c r="D1356" s="22" t="s">
        <v>787</v>
      </c>
      <c r="E1356" s="1">
        <v>277.39999999999998</v>
      </c>
      <c r="F1356" s="46">
        <f t="shared" si="354"/>
        <v>29085.31</v>
      </c>
      <c r="G1356" s="237">
        <v>5911.46</v>
      </c>
      <c r="H1356" s="237">
        <v>23173.85</v>
      </c>
      <c r="I1356" s="237">
        <v>0</v>
      </c>
      <c r="J1356" s="194">
        <f t="shared" si="355"/>
        <v>8068264.9900000002</v>
      </c>
      <c r="K1356" s="212"/>
      <c r="L1356" s="203">
        <v>8068265.1200000001</v>
      </c>
      <c r="M1356" s="203">
        <v>-0.13</v>
      </c>
      <c r="O1356" s="190"/>
    </row>
    <row r="1357" spans="2:15" ht="15.75" customHeight="1" outlineLevel="1" x14ac:dyDescent="0.3">
      <c r="B1357" s="172" t="s">
        <v>853</v>
      </c>
      <c r="C1357" s="171" t="s">
        <v>236</v>
      </c>
      <c r="D1357" s="168"/>
      <c r="E1357" s="107"/>
      <c r="F1357" s="169"/>
      <c r="G1357" s="169"/>
      <c r="H1357" s="169"/>
      <c r="I1357" s="169"/>
      <c r="J1357" s="112">
        <f>SUBTOTAL(9,J1358:J1361)</f>
        <v>336511791.55000001</v>
      </c>
      <c r="K1357" s="16"/>
      <c r="L1357" s="203">
        <v>0</v>
      </c>
      <c r="M1357" s="203"/>
      <c r="O1357" s="190"/>
    </row>
    <row r="1358" spans="2:15" ht="63" customHeight="1" outlineLevel="2" x14ac:dyDescent="0.3">
      <c r="B1358" s="3" t="s">
        <v>2180</v>
      </c>
      <c r="C1358" s="2" t="s">
        <v>542</v>
      </c>
      <c r="D1358" s="195" t="s">
        <v>11</v>
      </c>
      <c r="E1358" s="193">
        <v>23497.59</v>
      </c>
      <c r="F1358" s="106">
        <f t="shared" ref="F1358:F1362" si="356">G1358+H1358+I1358*90</f>
        <v>7277.74</v>
      </c>
      <c r="G1358" s="237">
        <v>2600.94</v>
      </c>
      <c r="H1358" s="237">
        <v>4676.8</v>
      </c>
      <c r="I1358" s="237">
        <v>0</v>
      </c>
      <c r="J1358" s="114">
        <f t="shared" ref="J1358:J1362" si="357">E1358*F1358</f>
        <v>171009350.65000001</v>
      </c>
      <c r="K1358" s="212"/>
      <c r="L1358" s="203">
        <v>171009289.94999999</v>
      </c>
      <c r="M1358" s="203">
        <v>60.7</v>
      </c>
      <c r="O1358" s="190"/>
    </row>
    <row r="1359" spans="2:15" ht="63" customHeight="1" outlineLevel="2" x14ac:dyDescent="0.3">
      <c r="B1359" s="3" t="s">
        <v>2181</v>
      </c>
      <c r="C1359" s="24" t="s">
        <v>543</v>
      </c>
      <c r="D1359" s="195" t="s">
        <v>11</v>
      </c>
      <c r="E1359" s="193">
        <v>2122.62</v>
      </c>
      <c r="F1359" s="106">
        <f t="shared" si="356"/>
        <v>10913.81</v>
      </c>
      <c r="G1359" s="237">
        <v>5033.17</v>
      </c>
      <c r="H1359" s="237">
        <v>5880.64</v>
      </c>
      <c r="I1359" s="237">
        <v>0</v>
      </c>
      <c r="J1359" s="114">
        <f t="shared" si="357"/>
        <v>23165871.379999999</v>
      </c>
      <c r="K1359" s="212"/>
      <c r="L1359" s="203">
        <v>23165872.219999999</v>
      </c>
      <c r="M1359" s="203">
        <v>-0.84</v>
      </c>
      <c r="O1359" s="190"/>
    </row>
    <row r="1360" spans="2:15" ht="94.5" customHeight="1" outlineLevel="2" x14ac:dyDescent="0.3">
      <c r="B1360" s="3" t="s">
        <v>2182</v>
      </c>
      <c r="C1360" s="24" t="s">
        <v>691</v>
      </c>
      <c r="D1360" s="195" t="s">
        <v>11</v>
      </c>
      <c r="E1360" s="193">
        <v>2286.92</v>
      </c>
      <c r="F1360" s="106">
        <f t="shared" si="356"/>
        <v>61568.95</v>
      </c>
      <c r="G1360" s="237">
        <v>20039.759999999998</v>
      </c>
      <c r="H1360" s="237">
        <v>41529.19</v>
      </c>
      <c r="I1360" s="237">
        <v>0</v>
      </c>
      <c r="J1360" s="114">
        <f t="shared" si="357"/>
        <v>140803263.13</v>
      </c>
      <c r="K1360" s="195" t="s">
        <v>250</v>
      </c>
      <c r="L1360" s="203">
        <v>140803267.50999999</v>
      </c>
      <c r="M1360" s="203">
        <v>-4.38</v>
      </c>
      <c r="O1360" s="190"/>
    </row>
    <row r="1361" spans="2:15" ht="37.5" customHeight="1" outlineLevel="2" x14ac:dyDescent="0.3">
      <c r="B1361" s="176" t="s">
        <v>2183</v>
      </c>
      <c r="C1361" s="174" t="s">
        <v>870</v>
      </c>
      <c r="D1361" s="213" t="s">
        <v>11</v>
      </c>
      <c r="E1361" s="214">
        <v>4953.5</v>
      </c>
      <c r="F1361" s="106">
        <f t="shared" si="356"/>
        <v>309.54000000000002</v>
      </c>
      <c r="G1361" s="237">
        <v>147.4</v>
      </c>
      <c r="H1361" s="237">
        <v>162.13999999999999</v>
      </c>
      <c r="I1361" s="237">
        <v>0</v>
      </c>
      <c r="J1361" s="114">
        <f t="shared" si="357"/>
        <v>1533306.39</v>
      </c>
      <c r="K1361" s="195"/>
      <c r="L1361" s="203">
        <v>1533306.39</v>
      </c>
      <c r="M1361" s="203">
        <v>0</v>
      </c>
      <c r="O1361" s="190"/>
    </row>
    <row r="1362" spans="2:15" ht="35.25" customHeight="1" outlineLevel="2" x14ac:dyDescent="0.3">
      <c r="B1362" s="3" t="s">
        <v>2184</v>
      </c>
      <c r="C1362" s="174" t="s">
        <v>883</v>
      </c>
      <c r="D1362" s="213" t="s">
        <v>11</v>
      </c>
      <c r="E1362" s="214">
        <v>3546</v>
      </c>
      <c r="F1362" s="193">
        <f t="shared" si="356"/>
        <v>309.54000000000002</v>
      </c>
      <c r="G1362" s="237">
        <v>147.4</v>
      </c>
      <c r="H1362" s="109">
        <v>162.13999999999999</v>
      </c>
      <c r="I1362" s="109">
        <v>0</v>
      </c>
      <c r="J1362" s="114">
        <f t="shared" si="357"/>
        <v>1097628.8400000001</v>
      </c>
      <c r="K1362" s="212"/>
      <c r="L1362" s="203">
        <v>1097628.8400000001</v>
      </c>
      <c r="M1362" s="203">
        <v>0</v>
      </c>
      <c r="O1362" s="190"/>
    </row>
    <row r="1363" spans="2:15" ht="15.75" customHeight="1" outlineLevel="1" x14ac:dyDescent="0.3">
      <c r="B1363" s="172" t="s">
        <v>2015</v>
      </c>
      <c r="C1363" s="171" t="s">
        <v>237</v>
      </c>
      <c r="D1363" s="168"/>
      <c r="E1363" s="107"/>
      <c r="F1363" s="169"/>
      <c r="G1363" s="169"/>
      <c r="H1363" s="169"/>
      <c r="I1363" s="169"/>
      <c r="J1363" s="112">
        <f>SUBTOTAL(9,J1364:J1365)</f>
        <v>16776007.050000001</v>
      </c>
      <c r="K1363" s="16"/>
      <c r="L1363" s="203">
        <v>0</v>
      </c>
      <c r="M1363" s="203"/>
      <c r="O1363" s="190"/>
    </row>
    <row r="1364" spans="2:15" ht="78.75" customHeight="1" outlineLevel="2" x14ac:dyDescent="0.3">
      <c r="B1364" s="3" t="s">
        <v>2185</v>
      </c>
      <c r="C1364" s="2" t="s">
        <v>544</v>
      </c>
      <c r="D1364" s="195" t="s">
        <v>55</v>
      </c>
      <c r="E1364" s="1">
        <v>297</v>
      </c>
      <c r="F1364" s="106">
        <f t="shared" ref="F1364:F1366" si="358">G1364+H1364+I1364*90</f>
        <v>44262.65</v>
      </c>
      <c r="G1364" s="237">
        <v>2033.73</v>
      </c>
      <c r="H1364" s="237">
        <v>42228.92</v>
      </c>
      <c r="I1364" s="237">
        <v>0</v>
      </c>
      <c r="J1364" s="114">
        <f t="shared" ref="J1364:J1366" si="359">E1364*F1364</f>
        <v>13146007.050000001</v>
      </c>
      <c r="K1364" s="212"/>
      <c r="L1364" s="203">
        <v>13146007.23</v>
      </c>
      <c r="M1364" s="203">
        <v>-0.18</v>
      </c>
      <c r="O1364" s="190"/>
    </row>
    <row r="1365" spans="2:15" ht="97.5" customHeight="1" outlineLevel="2" x14ac:dyDescent="0.3">
      <c r="B1365" s="3" t="s">
        <v>2186</v>
      </c>
      <c r="C1365" s="2" t="s">
        <v>545</v>
      </c>
      <c r="D1365" s="195" t="s">
        <v>31</v>
      </c>
      <c r="E1365" s="193">
        <v>11</v>
      </c>
      <c r="F1365" s="106">
        <f t="shared" si="358"/>
        <v>330000</v>
      </c>
      <c r="G1365" s="237">
        <v>30000</v>
      </c>
      <c r="H1365" s="237">
        <v>300000</v>
      </c>
      <c r="I1365" s="237">
        <v>0</v>
      </c>
      <c r="J1365" s="114">
        <f t="shared" si="359"/>
        <v>3630000</v>
      </c>
      <c r="K1365" s="212"/>
      <c r="L1365" s="203">
        <v>3630000</v>
      </c>
      <c r="M1365" s="203">
        <v>0</v>
      </c>
      <c r="O1365" s="190"/>
    </row>
    <row r="1366" spans="2:15" ht="65.25" customHeight="1" outlineLevel="2" x14ac:dyDescent="0.3">
      <c r="B1366" s="3" t="s">
        <v>2187</v>
      </c>
      <c r="C1366" s="174" t="s">
        <v>872</v>
      </c>
      <c r="D1366" s="213" t="s">
        <v>55</v>
      </c>
      <c r="E1366" s="193">
        <v>736</v>
      </c>
      <c r="F1366" s="193">
        <f t="shared" si="358"/>
        <v>23160</v>
      </c>
      <c r="G1366" s="237">
        <v>1200</v>
      </c>
      <c r="H1366" s="109">
        <v>21960</v>
      </c>
      <c r="I1366" s="109">
        <v>0</v>
      </c>
      <c r="J1366" s="114">
        <f t="shared" si="359"/>
        <v>17045760</v>
      </c>
      <c r="K1366" s="212"/>
      <c r="L1366" s="203">
        <v>17045760</v>
      </c>
      <c r="M1366" s="203">
        <v>0</v>
      </c>
      <c r="O1366" s="190"/>
    </row>
    <row r="1367" spans="2:15" ht="15.75" customHeight="1" outlineLevel="1" x14ac:dyDescent="0.3">
      <c r="B1367" s="172" t="s">
        <v>2016</v>
      </c>
      <c r="C1367" s="171" t="s">
        <v>238</v>
      </c>
      <c r="D1367" s="168"/>
      <c r="E1367" s="107"/>
      <c r="F1367" s="169"/>
      <c r="G1367" s="169"/>
      <c r="H1367" s="169"/>
      <c r="I1367" s="169"/>
      <c r="J1367" s="112">
        <f>SUBTOTAL(9,J1368:J1369)</f>
        <v>17414325</v>
      </c>
      <c r="K1367" s="16"/>
      <c r="L1367" s="203">
        <v>0</v>
      </c>
      <c r="M1367" s="203"/>
      <c r="O1367" s="190"/>
    </row>
    <row r="1368" spans="2:15" ht="47.25" customHeight="1" outlineLevel="2" x14ac:dyDescent="0.3">
      <c r="B1368" s="3" t="s">
        <v>2188</v>
      </c>
      <c r="C1368" s="185" t="s">
        <v>839</v>
      </c>
      <c r="D1368" s="195" t="s">
        <v>239</v>
      </c>
      <c r="E1368" s="1">
        <v>80</v>
      </c>
      <c r="F1368" s="106">
        <f t="shared" ref="F1368:F1370" si="360">G1368+H1368+I1368*90</f>
        <v>189000</v>
      </c>
      <c r="G1368" s="237">
        <v>20250</v>
      </c>
      <c r="H1368" s="237">
        <v>168750</v>
      </c>
      <c r="I1368" s="237">
        <v>0</v>
      </c>
      <c r="J1368" s="114">
        <f t="shared" ref="J1368:J1370" si="361">E1368*F1368</f>
        <v>15120000</v>
      </c>
      <c r="K1368" s="212"/>
      <c r="L1368" s="203">
        <v>15120000</v>
      </c>
      <c r="M1368" s="203">
        <v>0</v>
      </c>
      <c r="O1368" s="190"/>
    </row>
    <row r="1369" spans="2:15" ht="78.75" customHeight="1" outlineLevel="2" x14ac:dyDescent="0.3">
      <c r="B1369" s="3" t="s">
        <v>2189</v>
      </c>
      <c r="C1369" s="2" t="s">
        <v>877</v>
      </c>
      <c r="D1369" s="195" t="s">
        <v>155</v>
      </c>
      <c r="E1369" s="1">
        <v>309</v>
      </c>
      <c r="F1369" s="106">
        <f t="shared" si="360"/>
        <v>7425</v>
      </c>
      <c r="G1369" s="237">
        <v>2025</v>
      </c>
      <c r="H1369" s="237">
        <v>5400</v>
      </c>
      <c r="I1369" s="237">
        <v>0</v>
      </c>
      <c r="J1369" s="114">
        <f t="shared" si="361"/>
        <v>2294325</v>
      </c>
      <c r="K1369" s="212"/>
      <c r="L1369" s="203">
        <v>2294325</v>
      </c>
      <c r="M1369" s="203">
        <v>0</v>
      </c>
      <c r="O1369" s="190"/>
    </row>
    <row r="1370" spans="2:15" ht="78.75" customHeight="1" outlineLevel="2" x14ac:dyDescent="0.3">
      <c r="B1370" s="3" t="s">
        <v>2190</v>
      </c>
      <c r="C1370" s="174" t="s">
        <v>871</v>
      </c>
      <c r="D1370" s="213" t="s">
        <v>11</v>
      </c>
      <c r="E1370" s="193">
        <v>5448</v>
      </c>
      <c r="F1370" s="193">
        <f t="shared" si="360"/>
        <v>1479.6</v>
      </c>
      <c r="G1370" s="237">
        <v>172.8</v>
      </c>
      <c r="H1370" s="237">
        <v>1306.8</v>
      </c>
      <c r="I1370" s="237">
        <v>0</v>
      </c>
      <c r="J1370" s="177">
        <f t="shared" si="361"/>
        <v>8060860.7999999998</v>
      </c>
      <c r="K1370" s="212"/>
      <c r="L1370" s="203">
        <v>8060860.7999999998</v>
      </c>
      <c r="M1370" s="203">
        <v>0</v>
      </c>
      <c r="O1370" s="190"/>
    </row>
    <row r="1371" spans="2:15" ht="15.75" customHeight="1" outlineLevel="1" x14ac:dyDescent="0.3">
      <c r="B1371" s="172" t="s">
        <v>2017</v>
      </c>
      <c r="C1371" s="97" t="s">
        <v>643</v>
      </c>
      <c r="D1371" s="16" t="s">
        <v>11</v>
      </c>
      <c r="E1371" s="169">
        <f>E1376+E1379+E1384</f>
        <v>2889.29</v>
      </c>
      <c r="F1371" s="169"/>
      <c r="G1371" s="169"/>
      <c r="H1371" s="169"/>
      <c r="I1371" s="169"/>
      <c r="J1371" s="112">
        <f>SUBTOTAL(9,J1372:J1391)</f>
        <v>39272237.560000002</v>
      </c>
      <c r="K1371" s="16"/>
      <c r="L1371" s="203">
        <v>0</v>
      </c>
      <c r="M1371" s="203"/>
      <c r="O1371" s="190"/>
    </row>
    <row r="1372" spans="2:15" s="173" customFormat="1" ht="15.75" customHeight="1" outlineLevel="2" x14ac:dyDescent="0.3">
      <c r="B1372" s="3" t="s">
        <v>2191</v>
      </c>
      <c r="C1372" s="96" t="s">
        <v>763</v>
      </c>
      <c r="D1372" s="212" t="s">
        <v>11</v>
      </c>
      <c r="E1372" s="29">
        <v>434.02</v>
      </c>
      <c r="F1372" s="193"/>
      <c r="G1372" s="237"/>
      <c r="H1372" s="237"/>
      <c r="I1372" s="237"/>
      <c r="J1372" s="194"/>
      <c r="K1372" s="212"/>
      <c r="L1372" s="203">
        <v>0</v>
      </c>
      <c r="M1372" s="203">
        <v>0</v>
      </c>
      <c r="O1372" s="190"/>
    </row>
    <row r="1373" spans="2:15" s="173" customFormat="1" ht="31.2" outlineLevel="2" x14ac:dyDescent="0.3">
      <c r="B1373" s="211" t="s">
        <v>2192</v>
      </c>
      <c r="C1373" s="174" t="s">
        <v>594</v>
      </c>
      <c r="D1373" s="212" t="s">
        <v>11</v>
      </c>
      <c r="E1373" s="29">
        <v>434.02</v>
      </c>
      <c r="F1373" s="193">
        <f t="shared" ref="F1373:F1376" si="362">G1373+H1373+I1373*90</f>
        <v>2780.11</v>
      </c>
      <c r="G1373" s="237">
        <v>990</v>
      </c>
      <c r="H1373" s="237">
        <v>1790.11</v>
      </c>
      <c r="I1373" s="237">
        <v>0</v>
      </c>
      <c r="J1373" s="194">
        <f t="shared" ref="J1373:J1376" si="363">E1373*F1373</f>
        <v>1206623.3400000001</v>
      </c>
      <c r="K1373" s="212"/>
      <c r="L1373" s="203">
        <v>1206622.04</v>
      </c>
      <c r="M1373" s="203">
        <v>1.3</v>
      </c>
      <c r="O1373" s="190"/>
    </row>
    <row r="1374" spans="2:15" s="173" customFormat="1" ht="63" customHeight="1" outlineLevel="2" x14ac:dyDescent="0.3">
      <c r="B1374" s="211" t="s">
        <v>2193</v>
      </c>
      <c r="C1374" s="174" t="s">
        <v>637</v>
      </c>
      <c r="D1374" s="212" t="s">
        <v>11</v>
      </c>
      <c r="E1374" s="29">
        <v>434.02</v>
      </c>
      <c r="F1374" s="193">
        <f t="shared" si="362"/>
        <v>2895.45</v>
      </c>
      <c r="G1374" s="237">
        <v>1507.77</v>
      </c>
      <c r="H1374" s="237">
        <v>1387.68</v>
      </c>
      <c r="I1374" s="237">
        <v>0</v>
      </c>
      <c r="J1374" s="194">
        <f t="shared" si="363"/>
        <v>1256683.21</v>
      </c>
      <c r="K1374" s="212"/>
      <c r="L1374" s="203">
        <v>1256681.8999999999</v>
      </c>
      <c r="M1374" s="203">
        <v>1.31</v>
      </c>
      <c r="O1374" s="190"/>
    </row>
    <row r="1375" spans="2:15" s="173" customFormat="1" ht="46.8" outlineLevel="2" x14ac:dyDescent="0.3">
      <c r="B1375" s="211" t="s">
        <v>2194</v>
      </c>
      <c r="C1375" s="174" t="s">
        <v>596</v>
      </c>
      <c r="D1375" s="212" t="s">
        <v>11</v>
      </c>
      <c r="E1375" s="29">
        <v>434.02</v>
      </c>
      <c r="F1375" s="193">
        <f t="shared" si="362"/>
        <v>1589.38</v>
      </c>
      <c r="G1375" s="237">
        <v>990</v>
      </c>
      <c r="H1375" s="237">
        <v>599.38</v>
      </c>
      <c r="I1375" s="237">
        <v>0</v>
      </c>
      <c r="J1375" s="194">
        <f t="shared" si="363"/>
        <v>689822.71</v>
      </c>
      <c r="K1375" s="212"/>
      <c r="L1375" s="203">
        <v>689822.27</v>
      </c>
      <c r="M1375" s="203">
        <v>0.44</v>
      </c>
      <c r="O1375" s="190"/>
    </row>
    <row r="1376" spans="2:15" s="173" customFormat="1" ht="31.5" customHeight="1" outlineLevel="2" x14ac:dyDescent="0.3">
      <c r="B1376" s="211" t="s">
        <v>2195</v>
      </c>
      <c r="C1376" s="174" t="s">
        <v>841</v>
      </c>
      <c r="D1376" s="212" t="s">
        <v>11</v>
      </c>
      <c r="E1376" s="29">
        <v>434.02</v>
      </c>
      <c r="F1376" s="193">
        <f t="shared" si="362"/>
        <v>4561.74</v>
      </c>
      <c r="G1376" s="237">
        <v>2158.2399999999998</v>
      </c>
      <c r="H1376" s="237">
        <v>2403.5</v>
      </c>
      <c r="I1376" s="237">
        <v>0</v>
      </c>
      <c r="J1376" s="194">
        <f t="shared" si="363"/>
        <v>1979886.39</v>
      </c>
      <c r="K1376" s="212"/>
      <c r="L1376" s="203">
        <v>1979888.13</v>
      </c>
      <c r="M1376" s="203">
        <v>-1.74</v>
      </c>
      <c r="O1376" s="190"/>
    </row>
    <row r="1377" spans="2:15" s="173" customFormat="1" ht="31.5" customHeight="1" outlineLevel="2" x14ac:dyDescent="0.3">
      <c r="B1377" s="3" t="s">
        <v>2196</v>
      </c>
      <c r="C1377" s="96" t="s">
        <v>764</v>
      </c>
      <c r="D1377" s="212" t="s">
        <v>11</v>
      </c>
      <c r="E1377" s="29">
        <v>1075.0999999999999</v>
      </c>
      <c r="F1377" s="193"/>
      <c r="G1377" s="237"/>
      <c r="H1377" s="237"/>
      <c r="I1377" s="237"/>
      <c r="J1377" s="194"/>
      <c r="K1377" s="212"/>
      <c r="L1377" s="203">
        <v>0</v>
      </c>
      <c r="M1377" s="203">
        <v>0</v>
      </c>
      <c r="O1377" s="190"/>
    </row>
    <row r="1378" spans="2:15" s="173" customFormat="1" ht="31.5" customHeight="1" outlineLevel="2" x14ac:dyDescent="0.3">
      <c r="B1378" s="211" t="s">
        <v>2197</v>
      </c>
      <c r="C1378" s="174" t="s">
        <v>604</v>
      </c>
      <c r="D1378" s="212" t="s">
        <v>11</v>
      </c>
      <c r="E1378" s="29">
        <v>1075.0999999999999</v>
      </c>
      <c r="F1378" s="193">
        <f t="shared" ref="F1378:F1379" si="364">G1378+H1378+I1378*90</f>
        <v>2895.45</v>
      </c>
      <c r="G1378" s="237">
        <v>1507.77</v>
      </c>
      <c r="H1378" s="237">
        <v>1387.68</v>
      </c>
      <c r="I1378" s="237">
        <v>0</v>
      </c>
      <c r="J1378" s="194">
        <f t="shared" ref="J1378:J1379" si="365">E1378*F1378</f>
        <v>3112898.3</v>
      </c>
      <c r="K1378" s="212"/>
      <c r="L1378" s="203">
        <v>3112895.06</v>
      </c>
      <c r="M1378" s="203">
        <v>3.24</v>
      </c>
      <c r="O1378" s="190"/>
    </row>
    <row r="1379" spans="2:15" s="173" customFormat="1" ht="63" customHeight="1" outlineLevel="2" x14ac:dyDescent="0.3">
      <c r="B1379" s="211" t="s">
        <v>2198</v>
      </c>
      <c r="C1379" s="174" t="s">
        <v>798</v>
      </c>
      <c r="D1379" s="212" t="s">
        <v>11</v>
      </c>
      <c r="E1379" s="29">
        <v>1075.0999999999999</v>
      </c>
      <c r="F1379" s="193">
        <f t="shared" si="364"/>
        <v>1230.2</v>
      </c>
      <c r="G1379" s="237">
        <v>517.98</v>
      </c>
      <c r="H1379" s="237">
        <v>712.22</v>
      </c>
      <c r="I1379" s="237">
        <v>0</v>
      </c>
      <c r="J1379" s="194">
        <f t="shared" si="365"/>
        <v>1322588.02</v>
      </c>
      <c r="K1379" s="212"/>
      <c r="L1379" s="203">
        <v>1322584.8999999999</v>
      </c>
      <c r="M1379" s="203">
        <v>3.12</v>
      </c>
      <c r="O1379" s="190"/>
    </row>
    <row r="1380" spans="2:15" s="173" customFormat="1" ht="15.75" customHeight="1" outlineLevel="2" x14ac:dyDescent="0.3">
      <c r="B1380" s="3" t="s">
        <v>2199</v>
      </c>
      <c r="C1380" s="96" t="s">
        <v>796</v>
      </c>
      <c r="D1380" s="212" t="s">
        <v>11</v>
      </c>
      <c r="E1380" s="29">
        <v>1380.17</v>
      </c>
      <c r="F1380" s="193"/>
      <c r="G1380" s="237"/>
      <c r="H1380" s="237"/>
      <c r="I1380" s="237"/>
      <c r="J1380" s="194"/>
      <c r="K1380" s="212"/>
      <c r="L1380" s="203">
        <v>0</v>
      </c>
      <c r="M1380" s="203">
        <v>0</v>
      </c>
      <c r="O1380" s="190"/>
    </row>
    <row r="1381" spans="2:15" s="173" customFormat="1" outlineLevel="2" x14ac:dyDescent="0.3">
      <c r="B1381" s="211" t="s">
        <v>2200</v>
      </c>
      <c r="C1381" s="174" t="s">
        <v>600</v>
      </c>
      <c r="D1381" s="212" t="s">
        <v>11</v>
      </c>
      <c r="E1381" s="29">
        <v>1380.17</v>
      </c>
      <c r="F1381" s="193">
        <f t="shared" ref="F1381:F1384" si="366">G1381+H1381+I1381*90</f>
        <v>1712.27</v>
      </c>
      <c r="G1381" s="237">
        <v>948.42</v>
      </c>
      <c r="H1381" s="237">
        <v>763.85</v>
      </c>
      <c r="I1381" s="237">
        <v>0</v>
      </c>
      <c r="J1381" s="194">
        <f t="shared" ref="J1381:J1384" si="367">E1381*F1381</f>
        <v>2363223.69</v>
      </c>
      <c r="K1381" s="212"/>
      <c r="L1381" s="203">
        <v>2363222.9500000002</v>
      </c>
      <c r="M1381" s="203">
        <v>0.74</v>
      </c>
      <c r="O1381" s="190"/>
    </row>
    <row r="1382" spans="2:15" s="173" customFormat="1" ht="15.75" customHeight="1" outlineLevel="2" x14ac:dyDescent="0.3">
      <c r="B1382" s="211" t="s">
        <v>2201</v>
      </c>
      <c r="C1382" s="174" t="s">
        <v>635</v>
      </c>
      <c r="D1382" s="212" t="s">
        <v>11</v>
      </c>
      <c r="E1382" s="29">
        <v>820.72</v>
      </c>
      <c r="F1382" s="193">
        <f t="shared" si="366"/>
        <v>2550</v>
      </c>
      <c r="G1382" s="237">
        <v>1011.57</v>
      </c>
      <c r="H1382" s="237">
        <v>1538.43</v>
      </c>
      <c r="I1382" s="237">
        <v>0</v>
      </c>
      <c r="J1382" s="194">
        <f t="shared" si="367"/>
        <v>2092836</v>
      </c>
      <c r="K1382" s="212"/>
      <c r="L1382" s="203">
        <v>2092838.68</v>
      </c>
      <c r="M1382" s="203">
        <v>-2.68</v>
      </c>
      <c r="O1382" s="190"/>
    </row>
    <row r="1383" spans="2:15" s="173" customFormat="1" ht="46.8" outlineLevel="2" x14ac:dyDescent="0.3">
      <c r="B1383" s="211" t="s">
        <v>2202</v>
      </c>
      <c r="C1383" s="174" t="s">
        <v>602</v>
      </c>
      <c r="D1383" s="212" t="s">
        <v>11</v>
      </c>
      <c r="E1383" s="29">
        <v>1380.17</v>
      </c>
      <c r="F1383" s="193">
        <f t="shared" si="366"/>
        <v>1466.18</v>
      </c>
      <c r="G1383" s="237">
        <v>1080.56</v>
      </c>
      <c r="H1383" s="237">
        <v>385.62</v>
      </c>
      <c r="I1383" s="237">
        <v>0</v>
      </c>
      <c r="J1383" s="194">
        <f t="shared" si="367"/>
        <v>2023577.65</v>
      </c>
      <c r="K1383" s="212"/>
      <c r="L1383" s="203">
        <v>2023574.74</v>
      </c>
      <c r="M1383" s="203">
        <v>2.91</v>
      </c>
      <c r="O1383" s="190"/>
    </row>
    <row r="1384" spans="2:15" s="173" customFormat="1" ht="31.5" customHeight="1" outlineLevel="2" x14ac:dyDescent="0.3">
      <c r="B1384" s="211" t="s">
        <v>2203</v>
      </c>
      <c r="C1384" s="174" t="s">
        <v>636</v>
      </c>
      <c r="D1384" s="212" t="s">
        <v>11</v>
      </c>
      <c r="E1384" s="29">
        <v>1380.17</v>
      </c>
      <c r="F1384" s="193">
        <f t="shared" si="366"/>
        <v>5005.83</v>
      </c>
      <c r="G1384" s="237">
        <v>2355.6799999999998</v>
      </c>
      <c r="H1384" s="237">
        <v>2650.15</v>
      </c>
      <c r="I1384" s="237">
        <v>0</v>
      </c>
      <c r="J1384" s="194">
        <f t="shared" si="367"/>
        <v>6908896.3899999997</v>
      </c>
      <c r="K1384" s="212"/>
      <c r="L1384" s="203">
        <v>6908897.3700000001</v>
      </c>
      <c r="M1384" s="203">
        <v>-0.98</v>
      </c>
      <c r="O1384" s="190"/>
    </row>
    <row r="1385" spans="2:15" s="173" customFormat="1" ht="15.75" customHeight="1" outlineLevel="2" x14ac:dyDescent="0.3">
      <c r="B1385" s="3" t="s">
        <v>2204</v>
      </c>
      <c r="C1385" s="96" t="s">
        <v>766</v>
      </c>
      <c r="D1385" s="212" t="s">
        <v>11</v>
      </c>
      <c r="E1385" s="29">
        <v>617.87</v>
      </c>
      <c r="F1385" s="193"/>
      <c r="G1385" s="237"/>
      <c r="H1385" s="237"/>
      <c r="I1385" s="237"/>
      <c r="J1385" s="194"/>
      <c r="K1385" s="212"/>
      <c r="L1385" s="203">
        <v>0</v>
      </c>
      <c r="M1385" s="203">
        <v>0</v>
      </c>
      <c r="O1385" s="190"/>
    </row>
    <row r="1386" spans="2:15" s="173" customFormat="1" outlineLevel="2" x14ac:dyDescent="0.3">
      <c r="B1386" s="211" t="s">
        <v>2205</v>
      </c>
      <c r="C1386" s="174" t="s">
        <v>600</v>
      </c>
      <c r="D1386" s="212" t="s">
        <v>11</v>
      </c>
      <c r="E1386" s="29">
        <v>617.87</v>
      </c>
      <c r="F1386" s="193">
        <f t="shared" ref="F1386:F1391" si="368">G1386+H1386+I1386*90</f>
        <v>1663.67</v>
      </c>
      <c r="G1386" s="237">
        <v>974.67</v>
      </c>
      <c r="H1386" s="237">
        <v>689</v>
      </c>
      <c r="I1386" s="237">
        <v>0</v>
      </c>
      <c r="J1386" s="194">
        <f t="shared" ref="J1386:J1391" si="369">E1386*F1386</f>
        <v>1027931.78</v>
      </c>
      <c r="K1386" s="212"/>
      <c r="L1386" s="203">
        <v>1027934.17</v>
      </c>
      <c r="M1386" s="203">
        <v>-2.39</v>
      </c>
      <c r="O1386" s="190"/>
    </row>
    <row r="1387" spans="2:15" s="173" customFormat="1" ht="63" customHeight="1" outlineLevel="2" x14ac:dyDescent="0.3">
      <c r="B1387" s="211" t="s">
        <v>2206</v>
      </c>
      <c r="C1387" s="174" t="s">
        <v>637</v>
      </c>
      <c r="D1387" s="212" t="s">
        <v>11</v>
      </c>
      <c r="E1387" s="29">
        <v>617.87</v>
      </c>
      <c r="F1387" s="193">
        <f t="shared" si="368"/>
        <v>2199.16</v>
      </c>
      <c r="G1387" s="237">
        <v>811.48</v>
      </c>
      <c r="H1387" s="237">
        <v>1387.68</v>
      </c>
      <c r="I1387" s="237">
        <v>0</v>
      </c>
      <c r="J1387" s="194">
        <f t="shared" si="369"/>
        <v>1358794.99</v>
      </c>
      <c r="K1387" s="212"/>
      <c r="L1387" s="203">
        <v>1358793.75</v>
      </c>
      <c r="M1387" s="203">
        <v>1.24</v>
      </c>
      <c r="O1387" s="190"/>
    </row>
    <row r="1388" spans="2:15" s="173" customFormat="1" ht="46.8" outlineLevel="2" x14ac:dyDescent="0.3">
      <c r="B1388" s="211" t="s">
        <v>2207</v>
      </c>
      <c r="C1388" s="174" t="s">
        <v>602</v>
      </c>
      <c r="D1388" s="212" t="s">
        <v>11</v>
      </c>
      <c r="E1388" s="29">
        <v>617.87</v>
      </c>
      <c r="F1388" s="193">
        <f t="shared" si="368"/>
        <v>1322.5</v>
      </c>
      <c r="G1388" s="237">
        <v>974.67</v>
      </c>
      <c r="H1388" s="237">
        <v>347.83</v>
      </c>
      <c r="I1388" s="237">
        <v>0</v>
      </c>
      <c r="J1388" s="194">
        <f t="shared" si="369"/>
        <v>817133.08</v>
      </c>
      <c r="K1388" s="212"/>
      <c r="L1388" s="203">
        <v>817135.2</v>
      </c>
      <c r="M1388" s="203">
        <v>-2.12</v>
      </c>
      <c r="O1388" s="190"/>
    </row>
    <row r="1389" spans="2:15" s="173" customFormat="1" ht="15.75" customHeight="1" outlineLevel="2" x14ac:dyDescent="0.3">
      <c r="B1389" s="211" t="s">
        <v>2208</v>
      </c>
      <c r="C1389" s="174" t="s">
        <v>638</v>
      </c>
      <c r="D1389" s="212" t="s">
        <v>11</v>
      </c>
      <c r="E1389" s="29">
        <v>617.87</v>
      </c>
      <c r="F1389" s="193">
        <f t="shared" si="368"/>
        <v>4515.29</v>
      </c>
      <c r="G1389" s="237">
        <v>2124.84</v>
      </c>
      <c r="H1389" s="237">
        <v>2390.4499999999998</v>
      </c>
      <c r="I1389" s="237">
        <v>0</v>
      </c>
      <c r="J1389" s="194">
        <f t="shared" si="369"/>
        <v>2789862.23</v>
      </c>
      <c r="K1389" s="212"/>
      <c r="L1389" s="203">
        <v>2789866.43</v>
      </c>
      <c r="M1389" s="203">
        <v>-4.2</v>
      </c>
      <c r="O1389" s="190"/>
    </row>
    <row r="1390" spans="2:15" s="173" customFormat="1" ht="31.5" customHeight="1" outlineLevel="2" x14ac:dyDescent="0.3">
      <c r="B1390" s="211" t="s">
        <v>2209</v>
      </c>
      <c r="C1390" s="174" t="s">
        <v>641</v>
      </c>
      <c r="D1390" s="22" t="s">
        <v>787</v>
      </c>
      <c r="E1390" s="29">
        <v>277.39999999999998</v>
      </c>
      <c r="F1390" s="193">
        <f t="shared" si="368"/>
        <v>26661.53</v>
      </c>
      <c r="G1390" s="237">
        <v>5418.84</v>
      </c>
      <c r="H1390" s="237">
        <v>21242.69</v>
      </c>
      <c r="I1390" s="237">
        <v>0</v>
      </c>
      <c r="J1390" s="194">
        <f t="shared" si="369"/>
        <v>7395908.4199999999</v>
      </c>
      <c r="K1390" s="212"/>
      <c r="L1390" s="203">
        <v>7395909.7000000002</v>
      </c>
      <c r="M1390" s="203">
        <v>-1.28</v>
      </c>
      <c r="O1390" s="190"/>
    </row>
    <row r="1391" spans="2:15" s="173" customFormat="1" ht="47.25" customHeight="1" outlineLevel="2" x14ac:dyDescent="0.3">
      <c r="B1391" s="211" t="s">
        <v>2210</v>
      </c>
      <c r="C1391" s="174" t="s">
        <v>642</v>
      </c>
      <c r="D1391" s="22" t="s">
        <v>787</v>
      </c>
      <c r="E1391" s="29">
        <v>277.39999999999998</v>
      </c>
      <c r="F1391" s="193">
        <f t="shared" si="368"/>
        <v>10546.4</v>
      </c>
      <c r="G1391" s="237">
        <v>3266.08</v>
      </c>
      <c r="H1391" s="237">
        <v>7280.32</v>
      </c>
      <c r="I1391" s="237">
        <v>0</v>
      </c>
      <c r="J1391" s="194">
        <f t="shared" si="369"/>
        <v>2925571.36</v>
      </c>
      <c r="K1391" s="212"/>
      <c r="L1391" s="203">
        <v>2925572.22</v>
      </c>
      <c r="M1391" s="203">
        <v>-0.86</v>
      </c>
      <c r="O1391" s="190"/>
    </row>
    <row r="1392" spans="2:15" ht="15.75" customHeight="1" outlineLevel="1" x14ac:dyDescent="0.3">
      <c r="B1392" s="172" t="s">
        <v>2018</v>
      </c>
      <c r="C1392" s="97" t="s">
        <v>775</v>
      </c>
      <c r="D1392" s="16" t="s">
        <v>11</v>
      </c>
      <c r="E1392" s="169">
        <f>E1393</f>
        <v>2144.5</v>
      </c>
      <c r="F1392" s="169"/>
      <c r="G1392" s="169"/>
      <c r="H1392" s="169"/>
      <c r="I1392" s="169"/>
      <c r="J1392" s="112">
        <f>SUBTOTAL(9,J1393:J1401)</f>
        <v>65649474.68</v>
      </c>
      <c r="K1392" s="16"/>
      <c r="L1392" s="203">
        <v>0</v>
      </c>
      <c r="M1392" s="203"/>
      <c r="O1392" s="190"/>
    </row>
    <row r="1393" spans="2:15" s="173" customFormat="1" ht="31.5" customHeight="1" outlineLevel="2" x14ac:dyDescent="0.3">
      <c r="B1393" s="176" t="s">
        <v>2211</v>
      </c>
      <c r="C1393" s="179" t="s">
        <v>3084</v>
      </c>
      <c r="D1393" s="212" t="s">
        <v>11</v>
      </c>
      <c r="E1393" s="29">
        <v>2144.5</v>
      </c>
      <c r="F1393" s="193">
        <f t="shared" ref="F1393:F1401" si="370">G1393+H1393+I1393*90</f>
        <v>0</v>
      </c>
      <c r="G1393" s="237"/>
      <c r="H1393" s="237"/>
      <c r="I1393" s="237"/>
      <c r="J1393" s="194">
        <f t="shared" ref="J1393:J1401" si="371">E1393*F1393</f>
        <v>0</v>
      </c>
      <c r="K1393" s="212"/>
      <c r="L1393" s="203">
        <v>0</v>
      </c>
      <c r="M1393" s="203">
        <v>0</v>
      </c>
      <c r="O1393" s="190"/>
    </row>
    <row r="1394" spans="2:15" s="173" customFormat="1" ht="78.75" customHeight="1" outlineLevel="2" x14ac:dyDescent="0.3">
      <c r="B1394" s="176" t="s">
        <v>2212</v>
      </c>
      <c r="C1394" s="174" t="s">
        <v>3085</v>
      </c>
      <c r="D1394" s="212" t="s">
        <v>11</v>
      </c>
      <c r="E1394" s="29">
        <v>2144.5</v>
      </c>
      <c r="F1394" s="193">
        <f t="shared" si="370"/>
        <v>18003.73</v>
      </c>
      <c r="G1394" s="237">
        <v>2491.62</v>
      </c>
      <c r="H1394" s="237">
        <v>10399.209999999999</v>
      </c>
      <c r="I1394" s="237">
        <v>56.81</v>
      </c>
      <c r="J1394" s="194">
        <f t="shared" si="371"/>
        <v>38608998.990000002</v>
      </c>
      <c r="K1394" s="212"/>
      <c r="L1394" s="203">
        <v>38608837.170000002</v>
      </c>
      <c r="M1394" s="203">
        <v>161.82</v>
      </c>
      <c r="O1394" s="190"/>
    </row>
    <row r="1395" spans="2:15" s="173" customFormat="1" ht="126" customHeight="1" outlineLevel="2" x14ac:dyDescent="0.3">
      <c r="B1395" s="176" t="s">
        <v>2213</v>
      </c>
      <c r="C1395" s="174" t="s">
        <v>3086</v>
      </c>
      <c r="D1395" s="212" t="s">
        <v>11</v>
      </c>
      <c r="E1395" s="29">
        <v>1873.75</v>
      </c>
      <c r="F1395" s="193">
        <f t="shared" si="370"/>
        <v>7700.54</v>
      </c>
      <c r="G1395" s="237">
        <v>1709.9</v>
      </c>
      <c r="H1395" s="237">
        <v>5990.64</v>
      </c>
      <c r="I1395" s="237">
        <v>0</v>
      </c>
      <c r="J1395" s="194">
        <f t="shared" si="371"/>
        <v>14428886.83</v>
      </c>
      <c r="K1395" s="212"/>
      <c r="L1395" s="203">
        <v>14428879.439999999</v>
      </c>
      <c r="M1395" s="203">
        <v>7.39</v>
      </c>
      <c r="O1395" s="190"/>
    </row>
    <row r="1396" spans="2:15" s="173" customFormat="1" ht="94.5" customHeight="1" outlineLevel="2" x14ac:dyDescent="0.3">
      <c r="B1396" s="176" t="s">
        <v>2214</v>
      </c>
      <c r="C1396" s="174" t="s">
        <v>3087</v>
      </c>
      <c r="D1396" s="212" t="s">
        <v>11</v>
      </c>
      <c r="E1396" s="29">
        <v>176.5</v>
      </c>
      <c r="F1396" s="193">
        <f t="shared" si="370"/>
        <v>59058.879999999997</v>
      </c>
      <c r="G1396" s="237">
        <v>3469.28</v>
      </c>
      <c r="H1396" s="237">
        <v>24400.1</v>
      </c>
      <c r="I1396" s="237">
        <v>346.55</v>
      </c>
      <c r="J1396" s="194">
        <f t="shared" si="371"/>
        <v>10423892.32</v>
      </c>
      <c r="K1396" s="212"/>
      <c r="L1396" s="203">
        <v>10423845.01</v>
      </c>
      <c r="M1396" s="203">
        <v>47.31</v>
      </c>
      <c r="O1396" s="190"/>
    </row>
    <row r="1397" spans="2:15" s="173" customFormat="1" ht="31.5" customHeight="1" outlineLevel="2" x14ac:dyDescent="0.3">
      <c r="B1397" s="176" t="s">
        <v>2215</v>
      </c>
      <c r="C1397" s="174" t="s">
        <v>844</v>
      </c>
      <c r="D1397" s="212" t="s">
        <v>11</v>
      </c>
      <c r="E1397" s="29">
        <v>94.25</v>
      </c>
      <c r="F1397" s="193">
        <f t="shared" si="370"/>
        <v>9189.1299999999992</v>
      </c>
      <c r="G1397" s="237">
        <v>1709.9</v>
      </c>
      <c r="H1397" s="237">
        <v>7479.23</v>
      </c>
      <c r="I1397" s="237">
        <v>0</v>
      </c>
      <c r="J1397" s="194">
        <f t="shared" si="371"/>
        <v>866075.5</v>
      </c>
      <c r="K1397" s="212"/>
      <c r="L1397" s="203">
        <v>866075.44</v>
      </c>
      <c r="M1397" s="203">
        <v>0.06</v>
      </c>
      <c r="O1397" s="190"/>
    </row>
    <row r="1398" spans="2:15" s="173" customFormat="1" ht="31.5" customHeight="1" outlineLevel="2" x14ac:dyDescent="0.3">
      <c r="B1398" s="176" t="s">
        <v>2216</v>
      </c>
      <c r="C1398" s="174" t="s">
        <v>850</v>
      </c>
      <c r="D1398" s="213" t="s">
        <v>593</v>
      </c>
      <c r="E1398" s="29">
        <v>1930.05</v>
      </c>
      <c r="F1398" s="193">
        <f t="shared" si="370"/>
        <v>228.25</v>
      </c>
      <c r="G1398" s="237">
        <v>0</v>
      </c>
      <c r="H1398" s="237">
        <v>228.25</v>
      </c>
      <c r="I1398" s="237">
        <v>0</v>
      </c>
      <c r="J1398" s="194">
        <f t="shared" si="371"/>
        <v>440533.91</v>
      </c>
      <c r="K1398" s="212"/>
      <c r="L1398" s="203">
        <v>440541.35</v>
      </c>
      <c r="M1398" s="203">
        <v>-7.44</v>
      </c>
      <c r="O1398" s="190"/>
    </row>
    <row r="1399" spans="2:15" s="173" customFormat="1" ht="31.5" customHeight="1" outlineLevel="2" x14ac:dyDescent="0.3">
      <c r="B1399" s="176" t="s">
        <v>2217</v>
      </c>
      <c r="C1399" s="2" t="s">
        <v>847</v>
      </c>
      <c r="D1399" s="22" t="s">
        <v>593</v>
      </c>
      <c r="E1399" s="1">
        <v>1930.05</v>
      </c>
      <c r="F1399" s="193">
        <f t="shared" si="370"/>
        <v>114.13</v>
      </c>
      <c r="G1399" s="237">
        <v>0</v>
      </c>
      <c r="H1399" s="237">
        <v>114.13</v>
      </c>
      <c r="I1399" s="237">
        <v>0</v>
      </c>
      <c r="J1399" s="194">
        <f t="shared" si="371"/>
        <v>220276.61</v>
      </c>
      <c r="K1399" s="212"/>
      <c r="L1399" s="203">
        <v>220270.67</v>
      </c>
      <c r="M1399" s="203">
        <v>5.94</v>
      </c>
      <c r="O1399" s="190"/>
    </row>
    <row r="1400" spans="2:15" s="173" customFormat="1" ht="31.5" customHeight="1" outlineLevel="2" x14ac:dyDescent="0.3">
      <c r="B1400" s="176" t="s">
        <v>2218</v>
      </c>
      <c r="C1400" s="2" t="s">
        <v>848</v>
      </c>
      <c r="D1400" s="22" t="s">
        <v>593</v>
      </c>
      <c r="E1400" s="1">
        <v>1930.05</v>
      </c>
      <c r="F1400" s="193">
        <f t="shared" si="370"/>
        <v>228.25</v>
      </c>
      <c r="G1400" s="237">
        <v>0</v>
      </c>
      <c r="H1400" s="237">
        <v>228.25</v>
      </c>
      <c r="I1400" s="237">
        <v>0</v>
      </c>
      <c r="J1400" s="194">
        <f t="shared" si="371"/>
        <v>440533.91</v>
      </c>
      <c r="K1400" s="212"/>
      <c r="L1400" s="203">
        <v>440541.35</v>
      </c>
      <c r="M1400" s="203">
        <v>-7.44</v>
      </c>
      <c r="O1400" s="190"/>
    </row>
    <row r="1401" spans="2:15" s="173" customFormat="1" ht="31.5" customHeight="1" outlineLevel="2" x14ac:dyDescent="0.3">
      <c r="B1401" s="176" t="s">
        <v>2219</v>
      </c>
      <c r="C1401" s="174" t="s">
        <v>849</v>
      </c>
      <c r="D1401" s="213" t="s">
        <v>593</v>
      </c>
      <c r="E1401" s="29">
        <v>1930.05</v>
      </c>
      <c r="F1401" s="193">
        <f t="shared" si="370"/>
        <v>114.13</v>
      </c>
      <c r="G1401" s="237">
        <v>0</v>
      </c>
      <c r="H1401" s="237">
        <v>114.13</v>
      </c>
      <c r="I1401" s="237">
        <v>0</v>
      </c>
      <c r="J1401" s="194">
        <f t="shared" si="371"/>
        <v>220276.61</v>
      </c>
      <c r="K1401" s="212"/>
      <c r="L1401" s="203">
        <v>220270.67</v>
      </c>
      <c r="M1401" s="203">
        <v>5.94</v>
      </c>
      <c r="O1401" s="190"/>
    </row>
    <row r="1402" spans="2:15" ht="31.5" customHeight="1" outlineLevel="1" x14ac:dyDescent="0.3">
      <c r="B1402" s="172" t="s">
        <v>2019</v>
      </c>
      <c r="C1402" s="171" t="s">
        <v>240</v>
      </c>
      <c r="D1402" s="168" t="s">
        <v>11</v>
      </c>
      <c r="E1402" s="169">
        <v>42858.11</v>
      </c>
      <c r="F1402" s="169"/>
      <c r="G1402" s="169"/>
      <c r="H1402" s="169"/>
      <c r="I1402" s="169"/>
      <c r="J1402" s="112">
        <f>SUBTOTAL(9,J1403:J1422)</f>
        <v>625643729.21000004</v>
      </c>
      <c r="K1402" s="222">
        <f>SUM(J1403:J1422)/E1402</f>
        <v>14598.02</v>
      </c>
      <c r="L1402" s="203">
        <v>0</v>
      </c>
      <c r="M1402" s="203"/>
      <c r="O1402" s="190"/>
    </row>
    <row r="1403" spans="2:15" s="173" customFormat="1" ht="15.75" customHeight="1" outlineLevel="2" x14ac:dyDescent="0.3">
      <c r="B1403" s="176" t="s">
        <v>2220</v>
      </c>
      <c r="C1403" s="174" t="s">
        <v>45</v>
      </c>
      <c r="D1403" s="212" t="s">
        <v>53</v>
      </c>
      <c r="E1403" s="29">
        <v>1</v>
      </c>
      <c r="F1403" s="193">
        <f t="shared" ref="F1403:F1415" si="372">G1403+H1403+I1403*90</f>
        <v>44139985.560000002</v>
      </c>
      <c r="G1403" s="237">
        <v>13081060.289999999</v>
      </c>
      <c r="H1403" s="237">
        <v>10870623.869999999</v>
      </c>
      <c r="I1403" s="237">
        <v>224314.46</v>
      </c>
      <c r="J1403" s="194">
        <f t="shared" ref="J1403:J1415" si="373">E1403*F1403</f>
        <v>44139985.560000002</v>
      </c>
      <c r="K1403" s="212"/>
      <c r="L1403" s="203">
        <v>44139985.640000001</v>
      </c>
      <c r="M1403" s="203">
        <v>-0.08</v>
      </c>
      <c r="O1403" s="190"/>
    </row>
    <row r="1404" spans="2:15" s="173" customFormat="1" ht="15.75" customHeight="1" outlineLevel="2" x14ac:dyDescent="0.3">
      <c r="B1404" s="176" t="s">
        <v>2221</v>
      </c>
      <c r="C1404" s="174" t="s">
        <v>46</v>
      </c>
      <c r="D1404" s="212" t="s">
        <v>53</v>
      </c>
      <c r="E1404" s="29">
        <v>1</v>
      </c>
      <c r="F1404" s="193">
        <f t="shared" si="372"/>
        <v>15270943.279999999</v>
      </c>
      <c r="G1404" s="237">
        <v>4486064.5999999996</v>
      </c>
      <c r="H1404" s="237">
        <v>2696219.58</v>
      </c>
      <c r="I1404" s="237">
        <v>89873.99</v>
      </c>
      <c r="J1404" s="194">
        <f t="shared" si="373"/>
        <v>15270943.279999999</v>
      </c>
      <c r="K1404" s="212"/>
      <c r="L1404" s="203">
        <v>15270942.91</v>
      </c>
      <c r="M1404" s="203">
        <v>0.37</v>
      </c>
      <c r="O1404" s="190"/>
    </row>
    <row r="1405" spans="2:15" s="173" customFormat="1" ht="31.5" customHeight="1" outlineLevel="2" x14ac:dyDescent="0.3">
      <c r="B1405" s="176" t="s">
        <v>2222</v>
      </c>
      <c r="C1405" s="174" t="s">
        <v>685</v>
      </c>
      <c r="D1405" s="212" t="s">
        <v>53</v>
      </c>
      <c r="E1405" s="29">
        <v>1</v>
      </c>
      <c r="F1405" s="193">
        <f t="shared" si="372"/>
        <v>10180628.550000001</v>
      </c>
      <c r="G1405" s="237">
        <v>2990709.73</v>
      </c>
      <c r="H1405" s="237">
        <v>1797479.72</v>
      </c>
      <c r="I1405" s="237">
        <v>59915.99</v>
      </c>
      <c r="J1405" s="194">
        <f t="shared" si="373"/>
        <v>10180628.550000001</v>
      </c>
      <c r="K1405" s="212"/>
      <c r="L1405" s="203">
        <v>10180628.609999999</v>
      </c>
      <c r="M1405" s="203">
        <v>-0.06</v>
      </c>
      <c r="O1405" s="190"/>
    </row>
    <row r="1406" spans="2:15" s="173" customFormat="1" ht="15.75" customHeight="1" outlineLevel="2" x14ac:dyDescent="0.3">
      <c r="B1406" s="176" t="s">
        <v>2223</v>
      </c>
      <c r="C1406" s="174" t="s">
        <v>686</v>
      </c>
      <c r="D1406" s="212" t="s">
        <v>53</v>
      </c>
      <c r="E1406" s="29">
        <v>1</v>
      </c>
      <c r="F1406" s="193">
        <f t="shared" si="372"/>
        <v>75407650.159999996</v>
      </c>
      <c r="G1406" s="237">
        <v>22546076.690000001</v>
      </c>
      <c r="H1406" s="237">
        <v>23787707.969999999</v>
      </c>
      <c r="I1406" s="237">
        <v>323042.95</v>
      </c>
      <c r="J1406" s="194">
        <f t="shared" si="373"/>
        <v>75407650.159999996</v>
      </c>
      <c r="K1406" s="212"/>
      <c r="L1406" s="203">
        <v>75407649.969999999</v>
      </c>
      <c r="M1406" s="203">
        <v>0.19</v>
      </c>
      <c r="O1406" s="190"/>
    </row>
    <row r="1407" spans="2:15" s="173" customFormat="1" ht="15.75" customHeight="1" outlineLevel="2" x14ac:dyDescent="0.3">
      <c r="B1407" s="176" t="s">
        <v>2224</v>
      </c>
      <c r="C1407" s="174" t="s">
        <v>689</v>
      </c>
      <c r="D1407" s="212" t="s">
        <v>53</v>
      </c>
      <c r="E1407" s="29">
        <v>1</v>
      </c>
      <c r="F1407" s="193">
        <f t="shared" si="372"/>
        <v>13241995.810000001</v>
      </c>
      <c r="G1407" s="237">
        <v>3924318.09</v>
      </c>
      <c r="H1407" s="237">
        <v>3261187.12</v>
      </c>
      <c r="I1407" s="237">
        <v>67294.34</v>
      </c>
      <c r="J1407" s="177">
        <f t="shared" si="373"/>
        <v>13241995.810000001</v>
      </c>
      <c r="K1407" s="17"/>
      <c r="L1407" s="203">
        <v>13241995.58</v>
      </c>
      <c r="M1407" s="203">
        <v>0.23</v>
      </c>
      <c r="O1407" s="190"/>
    </row>
    <row r="1408" spans="2:15" s="173" customFormat="1" ht="33.75" customHeight="1" outlineLevel="2" x14ac:dyDescent="0.3">
      <c r="B1408" s="176" t="s">
        <v>2225</v>
      </c>
      <c r="C1408" s="174" t="s">
        <v>690</v>
      </c>
      <c r="D1408" s="212" t="s">
        <v>53</v>
      </c>
      <c r="E1408" s="29">
        <v>1</v>
      </c>
      <c r="F1408" s="193">
        <f t="shared" si="372"/>
        <v>11476396.109999999</v>
      </c>
      <c r="G1408" s="237">
        <v>3401075.67</v>
      </c>
      <c r="H1408" s="237">
        <v>2826362.04</v>
      </c>
      <c r="I1408" s="237">
        <v>58321.760000000002</v>
      </c>
      <c r="J1408" s="177">
        <f t="shared" si="373"/>
        <v>11476396.109999999</v>
      </c>
      <c r="K1408" s="212"/>
      <c r="L1408" s="203">
        <v>11476395.779999999</v>
      </c>
      <c r="M1408" s="203">
        <v>0.33</v>
      </c>
      <c r="O1408" s="190"/>
    </row>
    <row r="1409" spans="2:15" s="173" customFormat="1" ht="33" customHeight="1" outlineLevel="2" x14ac:dyDescent="0.3">
      <c r="B1409" s="176" t="s">
        <v>2226</v>
      </c>
      <c r="C1409" s="174" t="s">
        <v>900</v>
      </c>
      <c r="D1409" s="212" t="s">
        <v>53</v>
      </c>
      <c r="E1409" s="29">
        <v>1</v>
      </c>
      <c r="F1409" s="193">
        <f t="shared" si="372"/>
        <v>22407450.399999999</v>
      </c>
      <c r="G1409" s="237">
        <v>6579983.7800000003</v>
      </c>
      <c r="H1409" s="237">
        <v>5539613.4199999999</v>
      </c>
      <c r="I1409" s="237">
        <v>114309.48</v>
      </c>
      <c r="J1409" s="177">
        <f t="shared" si="373"/>
        <v>22407450.399999999</v>
      </c>
      <c r="K1409" s="212"/>
      <c r="L1409" s="203">
        <v>22407450.690000001</v>
      </c>
      <c r="M1409" s="203">
        <v>-0.28999999999999998</v>
      </c>
      <c r="O1409" s="190"/>
    </row>
    <row r="1410" spans="2:15" s="173" customFormat="1" ht="15.75" customHeight="1" outlineLevel="2" x14ac:dyDescent="0.3">
      <c r="B1410" s="176" t="s">
        <v>2227</v>
      </c>
      <c r="C1410" s="174" t="s">
        <v>49</v>
      </c>
      <c r="D1410" s="212" t="s">
        <v>53</v>
      </c>
      <c r="E1410" s="29">
        <v>1</v>
      </c>
      <c r="F1410" s="193">
        <f t="shared" si="372"/>
        <v>50038600.640000001</v>
      </c>
      <c r="G1410" s="237">
        <v>14699577.289999999</v>
      </c>
      <c r="H1410" s="237">
        <v>8834755.9499999993</v>
      </c>
      <c r="I1410" s="237">
        <v>294491.86</v>
      </c>
      <c r="J1410" s="194">
        <f t="shared" si="373"/>
        <v>50038600.640000001</v>
      </c>
      <c r="K1410" s="212"/>
      <c r="L1410" s="203">
        <v>50038601.079999998</v>
      </c>
      <c r="M1410" s="203">
        <v>-0.44</v>
      </c>
      <c r="O1410" s="190"/>
    </row>
    <row r="1411" spans="2:15" s="173" customFormat="1" ht="15.75" customHeight="1" outlineLevel="2" x14ac:dyDescent="0.3">
      <c r="B1411" s="176" t="s">
        <v>2228</v>
      </c>
      <c r="C1411" s="174" t="s">
        <v>50</v>
      </c>
      <c r="D1411" s="212" t="s">
        <v>53</v>
      </c>
      <c r="E1411" s="29">
        <v>1</v>
      </c>
      <c r="F1411" s="193">
        <f t="shared" si="372"/>
        <v>156740196.09999999</v>
      </c>
      <c r="G1411" s="237">
        <v>35053662.109999999</v>
      </c>
      <c r="H1411" s="237">
        <v>63276997.490000002</v>
      </c>
      <c r="I1411" s="237">
        <v>648994.85</v>
      </c>
      <c r="J1411" s="194">
        <f t="shared" si="373"/>
        <v>156740196.09999999</v>
      </c>
      <c r="K1411" s="212"/>
      <c r="L1411" s="203">
        <v>156740195.74000001</v>
      </c>
      <c r="M1411" s="203">
        <v>0.36</v>
      </c>
      <c r="O1411" s="190"/>
    </row>
    <row r="1412" spans="2:15" s="173" customFormat="1" ht="31.5" customHeight="1" outlineLevel="2" x14ac:dyDescent="0.3">
      <c r="B1412" s="176" t="s">
        <v>2229</v>
      </c>
      <c r="C1412" s="174" t="s">
        <v>695</v>
      </c>
      <c r="D1412" s="212" t="s">
        <v>53</v>
      </c>
      <c r="E1412" s="29">
        <v>1</v>
      </c>
      <c r="F1412" s="193">
        <f t="shared" si="372"/>
        <v>137238298.87</v>
      </c>
      <c r="G1412" s="237">
        <v>26400901.920000002</v>
      </c>
      <c r="H1412" s="237">
        <v>44833727.049999997</v>
      </c>
      <c r="I1412" s="237">
        <v>733374.11</v>
      </c>
      <c r="J1412" s="194">
        <f t="shared" si="373"/>
        <v>137238298.87</v>
      </c>
      <c r="K1412" s="212"/>
      <c r="L1412" s="203">
        <v>137238298.83000001</v>
      </c>
      <c r="M1412" s="203">
        <v>0.04</v>
      </c>
      <c r="O1412" s="190"/>
    </row>
    <row r="1413" spans="2:15" s="173" customFormat="1" ht="31.5" customHeight="1" outlineLevel="2" x14ac:dyDescent="0.3">
      <c r="B1413" s="176" t="s">
        <v>2230</v>
      </c>
      <c r="C1413" s="174" t="s">
        <v>890</v>
      </c>
      <c r="D1413" s="213" t="s">
        <v>53</v>
      </c>
      <c r="E1413" s="193">
        <v>1</v>
      </c>
      <c r="F1413" s="193">
        <f t="shared" si="372"/>
        <v>6957108.5300000003</v>
      </c>
      <c r="G1413" s="237">
        <v>492296.11</v>
      </c>
      <c r="H1413" s="237">
        <v>2615016.52</v>
      </c>
      <c r="I1413" s="237">
        <v>42775.51</v>
      </c>
      <c r="J1413" s="193">
        <f t="shared" si="373"/>
        <v>6957108.5300000003</v>
      </c>
      <c r="K1413" s="212"/>
      <c r="L1413" s="203">
        <v>6957108.2599999998</v>
      </c>
      <c r="M1413" s="203">
        <v>0.27</v>
      </c>
      <c r="O1413" s="190"/>
    </row>
    <row r="1414" spans="2:15" s="173" customFormat="1" ht="31.5" customHeight="1" outlineLevel="2" x14ac:dyDescent="0.3">
      <c r="B1414" s="176" t="s">
        <v>2231</v>
      </c>
      <c r="C1414" s="174" t="s">
        <v>891</v>
      </c>
      <c r="D1414" s="213" t="s">
        <v>53</v>
      </c>
      <c r="E1414" s="193">
        <v>1</v>
      </c>
      <c r="F1414" s="193">
        <f t="shared" si="372"/>
        <v>4966814.17</v>
      </c>
      <c r="G1414" s="237">
        <v>2137635.89</v>
      </c>
      <c r="H1414" s="237">
        <v>1144402.58</v>
      </c>
      <c r="I1414" s="237">
        <v>18719.73</v>
      </c>
      <c r="J1414" s="193">
        <f t="shared" si="373"/>
        <v>4966814.17</v>
      </c>
      <c r="K1414" s="212"/>
      <c r="L1414" s="203">
        <v>4966814.07</v>
      </c>
      <c r="M1414" s="203">
        <v>0.1</v>
      </c>
      <c r="O1414" s="190"/>
    </row>
    <row r="1415" spans="2:15" s="173" customFormat="1" ht="15.75" customHeight="1" outlineLevel="2" x14ac:dyDescent="0.3">
      <c r="B1415" s="176" t="s">
        <v>2232</v>
      </c>
      <c r="C1415" s="174" t="s">
        <v>242</v>
      </c>
      <c r="D1415" s="212" t="s">
        <v>53</v>
      </c>
      <c r="E1415" s="29">
        <v>1</v>
      </c>
      <c r="F1415" s="193">
        <f t="shared" si="372"/>
        <v>0</v>
      </c>
      <c r="G1415" s="237">
        <v>0</v>
      </c>
      <c r="H1415" s="237">
        <v>0</v>
      </c>
      <c r="I1415" s="237">
        <v>0</v>
      </c>
      <c r="J1415" s="194">
        <f t="shared" si="373"/>
        <v>0</v>
      </c>
      <c r="K1415" s="212" t="s">
        <v>3081</v>
      </c>
      <c r="L1415" s="203">
        <v>0</v>
      </c>
      <c r="M1415" s="203">
        <v>0</v>
      </c>
      <c r="O1415" s="190"/>
    </row>
    <row r="1416" spans="2:15" s="173" customFormat="1" ht="15.75" customHeight="1" outlineLevel="2" x14ac:dyDescent="0.3">
      <c r="B1416" s="176"/>
      <c r="C1416" s="159" t="s">
        <v>51</v>
      </c>
      <c r="D1416" s="213"/>
      <c r="E1416" s="193"/>
      <c r="F1416" s="193"/>
      <c r="G1416" s="237"/>
      <c r="H1416" s="237"/>
      <c r="I1416" s="237"/>
      <c r="J1416" s="194"/>
      <c r="K1416" s="212"/>
      <c r="L1416" s="203">
        <v>0</v>
      </c>
      <c r="M1416" s="203">
        <v>0</v>
      </c>
      <c r="O1416" s="190"/>
    </row>
    <row r="1417" spans="2:15" s="173" customFormat="1" ht="31.5" customHeight="1" outlineLevel="2" x14ac:dyDescent="0.3">
      <c r="B1417" s="176" t="s">
        <v>2233</v>
      </c>
      <c r="C1417" s="174" t="s">
        <v>672</v>
      </c>
      <c r="D1417" s="213" t="s">
        <v>53</v>
      </c>
      <c r="E1417" s="193">
        <v>1</v>
      </c>
      <c r="F1417" s="193">
        <f t="shared" ref="F1417:F1422" si="374">G1417+H1417+I1417*90</f>
        <v>20021927.530000001</v>
      </c>
      <c r="G1417" s="237">
        <v>6976892.29</v>
      </c>
      <c r="H1417" s="237">
        <v>9718551.5399999991</v>
      </c>
      <c r="I1417" s="237">
        <v>36960.93</v>
      </c>
      <c r="J1417" s="194">
        <f t="shared" ref="J1417:J1422" si="375">E1417*F1417</f>
        <v>20021927.530000001</v>
      </c>
      <c r="K1417" s="212"/>
      <c r="L1417" s="203">
        <v>20021927.920000002</v>
      </c>
      <c r="M1417" s="203">
        <v>-0.39</v>
      </c>
      <c r="O1417" s="190"/>
    </row>
    <row r="1418" spans="2:15" s="173" customFormat="1" ht="31.5" customHeight="1" outlineLevel="2" x14ac:dyDescent="0.3">
      <c r="B1418" s="176" t="s">
        <v>2234</v>
      </c>
      <c r="C1418" s="174" t="s">
        <v>673</v>
      </c>
      <c r="D1418" s="213" t="s">
        <v>53</v>
      </c>
      <c r="E1418" s="193">
        <v>1</v>
      </c>
      <c r="F1418" s="193">
        <f t="shared" si="374"/>
        <v>10567538.49</v>
      </c>
      <c r="G1418" s="237">
        <v>3525434.17</v>
      </c>
      <c r="H1418" s="237">
        <v>5246367.62</v>
      </c>
      <c r="I1418" s="237">
        <v>19952.63</v>
      </c>
      <c r="J1418" s="194">
        <f t="shared" si="375"/>
        <v>10567538.49</v>
      </c>
      <c r="K1418" s="212"/>
      <c r="L1418" s="203">
        <v>10567538.35</v>
      </c>
      <c r="M1418" s="203">
        <v>0.14000000000000001</v>
      </c>
      <c r="O1418" s="190"/>
    </row>
    <row r="1419" spans="2:15" s="173" customFormat="1" ht="15.75" customHeight="1" outlineLevel="2" x14ac:dyDescent="0.3">
      <c r="B1419" s="176" t="s">
        <v>2235</v>
      </c>
      <c r="C1419" s="174" t="s">
        <v>674</v>
      </c>
      <c r="D1419" s="213" t="s">
        <v>53</v>
      </c>
      <c r="E1419" s="193">
        <v>1</v>
      </c>
      <c r="F1419" s="193">
        <f t="shared" si="374"/>
        <v>5539086.6299999999</v>
      </c>
      <c r="G1419" s="237">
        <v>3774952.22</v>
      </c>
      <c r="H1419" s="237">
        <v>1464231.91</v>
      </c>
      <c r="I1419" s="237">
        <v>3332.25</v>
      </c>
      <c r="J1419" s="194">
        <f t="shared" si="375"/>
        <v>5539086.6299999999</v>
      </c>
      <c r="K1419" s="212"/>
      <c r="L1419" s="203">
        <v>5539087.0499999998</v>
      </c>
      <c r="M1419" s="203">
        <v>-0.42</v>
      </c>
      <c r="O1419" s="190"/>
    </row>
    <row r="1420" spans="2:15" s="173" customFormat="1" ht="15.75" customHeight="1" outlineLevel="2" x14ac:dyDescent="0.3">
      <c r="B1420" s="176" t="s">
        <v>2236</v>
      </c>
      <c r="C1420" s="174" t="s">
        <v>677</v>
      </c>
      <c r="D1420" s="213" t="s">
        <v>53</v>
      </c>
      <c r="E1420" s="193">
        <v>1</v>
      </c>
      <c r="F1420" s="193">
        <f t="shared" si="374"/>
        <v>10708125.310000001</v>
      </c>
      <c r="G1420" s="237">
        <v>3847565.53</v>
      </c>
      <c r="H1420" s="237">
        <v>2195379.1800000002</v>
      </c>
      <c r="I1420" s="237">
        <v>51835.34</v>
      </c>
      <c r="J1420" s="194">
        <f t="shared" si="375"/>
        <v>10708125.310000001</v>
      </c>
      <c r="K1420" s="212"/>
      <c r="L1420" s="203">
        <v>10708125.48</v>
      </c>
      <c r="M1420" s="203">
        <v>-0.17</v>
      </c>
      <c r="O1420" s="190"/>
    </row>
    <row r="1421" spans="2:15" s="173" customFormat="1" ht="31.5" customHeight="1" outlineLevel="2" x14ac:dyDescent="0.3">
      <c r="B1421" s="176" t="s">
        <v>2237</v>
      </c>
      <c r="C1421" s="174" t="s">
        <v>679</v>
      </c>
      <c r="D1421" s="213" t="s">
        <v>53</v>
      </c>
      <c r="E1421" s="193">
        <v>1</v>
      </c>
      <c r="F1421" s="193">
        <f t="shared" si="374"/>
        <v>13456811.390000001</v>
      </c>
      <c r="G1421" s="237">
        <v>5115257.3600000003</v>
      </c>
      <c r="H1421" s="237">
        <v>3378329.43</v>
      </c>
      <c r="I1421" s="237">
        <v>55146.94</v>
      </c>
      <c r="J1421" s="194">
        <f t="shared" si="375"/>
        <v>13456811.390000001</v>
      </c>
      <c r="K1421" s="212"/>
      <c r="L1421" s="203">
        <v>13456811.5</v>
      </c>
      <c r="M1421" s="203">
        <v>-0.11</v>
      </c>
      <c r="O1421" s="190"/>
    </row>
    <row r="1422" spans="2:15" s="173" customFormat="1" ht="31.5" customHeight="1" outlineLevel="2" x14ac:dyDescent="0.3">
      <c r="B1422" s="176" t="s">
        <v>2238</v>
      </c>
      <c r="C1422" s="174" t="s">
        <v>683</v>
      </c>
      <c r="D1422" s="213" t="s">
        <v>53</v>
      </c>
      <c r="E1422" s="193">
        <v>1</v>
      </c>
      <c r="F1422" s="193">
        <f t="shared" si="374"/>
        <v>17284171.68</v>
      </c>
      <c r="G1422" s="237">
        <v>2490142.27</v>
      </c>
      <c r="H1422" s="237">
        <v>3476596.91</v>
      </c>
      <c r="I1422" s="237">
        <v>125749.25</v>
      </c>
      <c r="J1422" s="194">
        <f t="shared" si="375"/>
        <v>17284171.68</v>
      </c>
      <c r="K1422" s="212"/>
      <c r="L1422" s="203">
        <v>17284171.670000002</v>
      </c>
      <c r="M1422" s="203">
        <v>0.01</v>
      </c>
      <c r="O1422" s="190"/>
    </row>
    <row r="1423" spans="2:15" ht="20.25" customHeight="1" outlineLevel="1" x14ac:dyDescent="0.3">
      <c r="B1423" s="34" t="s">
        <v>650</v>
      </c>
      <c r="C1423" s="4" t="s">
        <v>245</v>
      </c>
      <c r="D1423" s="35"/>
      <c r="E1423" s="35"/>
      <c r="F1423" s="36"/>
      <c r="G1423" s="76"/>
      <c r="H1423" s="76"/>
      <c r="I1423" s="76"/>
      <c r="J1423" s="111">
        <f>SUBTOTAL(9,J1424:J1425)</f>
        <v>6838020</v>
      </c>
      <c r="K1423" s="26"/>
      <c r="L1423" s="203">
        <v>0</v>
      </c>
      <c r="M1423" s="203"/>
      <c r="O1423" s="190"/>
    </row>
    <row r="1424" spans="2:15" ht="21.75" customHeight="1" outlineLevel="2" x14ac:dyDescent="0.3">
      <c r="B1424" s="172" t="s">
        <v>651</v>
      </c>
      <c r="C1424" s="171" t="s">
        <v>247</v>
      </c>
      <c r="D1424" s="168"/>
      <c r="E1424" s="107"/>
      <c r="F1424" s="193"/>
      <c r="G1424" s="237"/>
      <c r="H1424" s="237"/>
      <c r="I1424" s="237"/>
      <c r="J1424" s="112">
        <f>SUBTOTAL(9,J1425)</f>
        <v>6838020</v>
      </c>
      <c r="K1424" s="212"/>
      <c r="L1424" s="203">
        <v>0</v>
      </c>
      <c r="M1424" s="203"/>
      <c r="O1424" s="190"/>
    </row>
    <row r="1425" spans="2:15" ht="205.5" customHeight="1" outlineLevel="2" x14ac:dyDescent="0.3">
      <c r="B1425" s="176" t="s">
        <v>2239</v>
      </c>
      <c r="C1425" s="174" t="s">
        <v>903</v>
      </c>
      <c r="D1425" s="212" t="s">
        <v>53</v>
      </c>
      <c r="E1425" s="29">
        <v>1</v>
      </c>
      <c r="F1425" s="193">
        <f>G1425+H1425+I1425*90</f>
        <v>6838020</v>
      </c>
      <c r="G1425" s="237">
        <v>732645</v>
      </c>
      <c r="H1425" s="237">
        <v>6105375</v>
      </c>
      <c r="I1425" s="237">
        <v>0</v>
      </c>
      <c r="J1425" s="193">
        <f>E1425*F1425</f>
        <v>6838020</v>
      </c>
      <c r="K1425" s="212"/>
      <c r="L1425" s="203">
        <v>6838020</v>
      </c>
      <c r="M1425" s="203">
        <v>0</v>
      </c>
      <c r="O1425" s="190"/>
    </row>
    <row r="1426" spans="2:15" ht="20.25" customHeight="1" outlineLevel="1" x14ac:dyDescent="0.3">
      <c r="B1426" s="34" t="s">
        <v>822</v>
      </c>
      <c r="C1426" s="4" t="s">
        <v>248</v>
      </c>
      <c r="D1426" s="35"/>
      <c r="E1426" s="35"/>
      <c r="F1426" s="36"/>
      <c r="G1426" s="76"/>
      <c r="H1426" s="76"/>
      <c r="I1426" s="76"/>
      <c r="J1426" s="111">
        <f>SUBTOTAL(9,J1427:J1557)</f>
        <v>825625970.05999994</v>
      </c>
      <c r="K1426" s="37"/>
      <c r="L1426" s="203">
        <v>0</v>
      </c>
      <c r="M1426" s="203"/>
      <c r="O1426" s="190"/>
    </row>
    <row r="1427" spans="2:15" ht="15.75" customHeight="1" outlineLevel="1" x14ac:dyDescent="0.3">
      <c r="B1427" s="172" t="s">
        <v>2022</v>
      </c>
      <c r="C1427" s="171" t="s">
        <v>130</v>
      </c>
      <c r="D1427" s="168"/>
      <c r="E1427" s="107"/>
      <c r="F1427" s="169"/>
      <c r="G1427" s="169"/>
      <c r="H1427" s="169"/>
      <c r="I1427" s="169"/>
      <c r="J1427" s="112">
        <f>SUBTOTAL(9,J1428:J1431)</f>
        <v>175727136.99000001</v>
      </c>
      <c r="K1427" s="16"/>
      <c r="L1427" s="203">
        <v>0</v>
      </c>
      <c r="M1427" s="203"/>
      <c r="O1427" s="190"/>
    </row>
    <row r="1428" spans="2:15" ht="31.5" customHeight="1" outlineLevel="2" x14ac:dyDescent="0.3">
      <c r="B1428" s="3" t="s">
        <v>2240</v>
      </c>
      <c r="C1428" s="2" t="s">
        <v>546</v>
      </c>
      <c r="D1428" s="195" t="s">
        <v>8</v>
      </c>
      <c r="E1428" s="1">
        <v>564.25</v>
      </c>
      <c r="F1428" s="106">
        <f t="shared" ref="F1428:F1431" si="376">G1428+H1428+I1428*90</f>
        <v>34918.78</v>
      </c>
      <c r="G1428" s="237">
        <v>16063.47</v>
      </c>
      <c r="H1428" s="237">
        <v>18855.310000000001</v>
      </c>
      <c r="I1428" s="237">
        <v>0</v>
      </c>
      <c r="J1428" s="114">
        <f t="shared" ref="J1428:J1431" si="377">E1428*F1428</f>
        <v>19702921.620000001</v>
      </c>
      <c r="K1428" s="212"/>
      <c r="L1428" s="203">
        <v>19702924.140000001</v>
      </c>
      <c r="M1428" s="203">
        <v>-2.52</v>
      </c>
      <c r="O1428" s="190"/>
    </row>
    <row r="1429" spans="2:15" ht="31.5" customHeight="1" outlineLevel="2" x14ac:dyDescent="0.3">
      <c r="B1429" s="3" t="s">
        <v>2241</v>
      </c>
      <c r="C1429" s="2" t="s">
        <v>547</v>
      </c>
      <c r="D1429" s="195" t="s">
        <v>8</v>
      </c>
      <c r="E1429" s="1">
        <v>1735.63</v>
      </c>
      <c r="F1429" s="106">
        <f t="shared" si="376"/>
        <v>34120.85</v>
      </c>
      <c r="G1429" s="237">
        <v>16063.47</v>
      </c>
      <c r="H1429" s="237">
        <v>18057.38</v>
      </c>
      <c r="I1429" s="237">
        <v>0</v>
      </c>
      <c r="J1429" s="114">
        <f t="shared" si="377"/>
        <v>59221170.890000001</v>
      </c>
      <c r="K1429" s="212"/>
      <c r="L1429" s="203">
        <v>59221186.289999999</v>
      </c>
      <c r="M1429" s="203">
        <v>-15.4</v>
      </c>
      <c r="O1429" s="190"/>
    </row>
    <row r="1430" spans="2:15" ht="47.25" customHeight="1" outlineLevel="2" x14ac:dyDescent="0.3">
      <c r="B1430" s="3" t="s">
        <v>2242</v>
      </c>
      <c r="C1430" s="2" t="s">
        <v>548</v>
      </c>
      <c r="D1430" s="195" t="s">
        <v>8</v>
      </c>
      <c r="E1430" s="1">
        <v>3137.32</v>
      </c>
      <c r="F1430" s="106">
        <f t="shared" si="376"/>
        <v>30105.64</v>
      </c>
      <c r="G1430" s="237">
        <v>14858.04</v>
      </c>
      <c r="H1430" s="237">
        <v>15247.6</v>
      </c>
      <c r="I1430" s="237">
        <v>0</v>
      </c>
      <c r="J1430" s="114">
        <f t="shared" si="377"/>
        <v>94451026.480000004</v>
      </c>
      <c r="K1430" s="212"/>
      <c r="L1430" s="203">
        <v>94451009.469999999</v>
      </c>
      <c r="M1430" s="203">
        <v>17.010000000000002</v>
      </c>
      <c r="O1430" s="190"/>
    </row>
    <row r="1431" spans="2:15" ht="31.5" customHeight="1" outlineLevel="2" x14ac:dyDescent="0.3">
      <c r="B1431" s="3" t="s">
        <v>2243</v>
      </c>
      <c r="C1431" s="2" t="s">
        <v>708</v>
      </c>
      <c r="D1431" s="195" t="s">
        <v>8</v>
      </c>
      <c r="E1431" s="1">
        <v>68</v>
      </c>
      <c r="F1431" s="106">
        <f t="shared" si="376"/>
        <v>34588.5</v>
      </c>
      <c r="G1431" s="237">
        <v>15969.16</v>
      </c>
      <c r="H1431" s="237">
        <v>18619.34</v>
      </c>
      <c r="I1431" s="237">
        <v>0</v>
      </c>
      <c r="J1431" s="114">
        <f t="shared" si="377"/>
        <v>2352018</v>
      </c>
      <c r="K1431" s="212"/>
      <c r="L1431" s="203">
        <v>2352018</v>
      </c>
      <c r="M1431" s="203">
        <v>0</v>
      </c>
      <c r="O1431" s="190"/>
    </row>
    <row r="1432" spans="2:15" ht="15.75" customHeight="1" outlineLevel="1" x14ac:dyDescent="0.3">
      <c r="B1432" s="172" t="s">
        <v>2023</v>
      </c>
      <c r="C1432" s="171" t="s">
        <v>249</v>
      </c>
      <c r="D1432" s="168"/>
      <c r="E1432" s="107"/>
      <c r="F1432" s="169"/>
      <c r="G1432" s="169"/>
      <c r="H1432" s="169"/>
      <c r="I1432" s="169"/>
      <c r="J1432" s="112">
        <f>SUBTOTAL(9,J1433:J1439)</f>
        <v>31028986.850000001</v>
      </c>
      <c r="K1432" s="16"/>
      <c r="L1432" s="203">
        <v>0</v>
      </c>
      <c r="M1432" s="203"/>
      <c r="O1432" s="190"/>
    </row>
    <row r="1433" spans="2:15" ht="94.5" customHeight="1" outlineLevel="2" x14ac:dyDescent="0.3">
      <c r="B1433" s="176" t="s">
        <v>2244</v>
      </c>
      <c r="C1433" s="174" t="s">
        <v>884</v>
      </c>
      <c r="D1433" s="212" t="s">
        <v>11</v>
      </c>
      <c r="E1433" s="213">
        <v>1835.21</v>
      </c>
      <c r="F1433" s="106">
        <f t="shared" ref="F1433:F1439" si="378">G1433+H1433+I1433*90</f>
        <v>3365.68</v>
      </c>
      <c r="G1433" s="237">
        <v>839.13</v>
      </c>
      <c r="H1433" s="237">
        <v>2526.5500000000002</v>
      </c>
      <c r="I1433" s="237">
        <v>0</v>
      </c>
      <c r="J1433" s="114">
        <f t="shared" ref="J1433:J1439" si="379">E1433*F1433</f>
        <v>6176729.5899999999</v>
      </c>
      <c r="K1433" s="212"/>
      <c r="L1433" s="203">
        <v>6176742.2300000004</v>
      </c>
      <c r="M1433" s="203">
        <v>-12.64</v>
      </c>
      <c r="O1433" s="190"/>
    </row>
    <row r="1434" spans="2:15" ht="94.5" customHeight="1" outlineLevel="2" x14ac:dyDescent="0.3">
      <c r="B1434" s="176" t="s">
        <v>2245</v>
      </c>
      <c r="C1434" s="174" t="s">
        <v>889</v>
      </c>
      <c r="D1434" s="212" t="s">
        <v>11</v>
      </c>
      <c r="E1434" s="213">
        <v>3175.49</v>
      </c>
      <c r="F1434" s="106">
        <f t="shared" si="378"/>
        <v>2944.59</v>
      </c>
      <c r="G1434" s="237">
        <v>839.13</v>
      </c>
      <c r="H1434" s="237">
        <v>2105.46</v>
      </c>
      <c r="I1434" s="237">
        <v>0</v>
      </c>
      <c r="J1434" s="114">
        <f t="shared" si="379"/>
        <v>9350516.0999999996</v>
      </c>
      <c r="K1434" s="212"/>
      <c r="L1434" s="203">
        <v>9350530.6999999993</v>
      </c>
      <c r="M1434" s="203">
        <v>-14.6</v>
      </c>
      <c r="O1434" s="190"/>
    </row>
    <row r="1435" spans="2:15" ht="94.5" customHeight="1" outlineLevel="2" x14ac:dyDescent="0.3">
      <c r="B1435" s="176" t="s">
        <v>2246</v>
      </c>
      <c r="C1435" s="174" t="s">
        <v>886</v>
      </c>
      <c r="D1435" s="212" t="s">
        <v>11</v>
      </c>
      <c r="E1435" s="213">
        <v>894.38</v>
      </c>
      <c r="F1435" s="106">
        <f t="shared" si="378"/>
        <v>2370.9299999999998</v>
      </c>
      <c r="G1435" s="237">
        <v>686.56</v>
      </c>
      <c r="H1435" s="237">
        <v>1684.37</v>
      </c>
      <c r="I1435" s="237">
        <v>0</v>
      </c>
      <c r="J1435" s="114">
        <f t="shared" si="379"/>
        <v>2120512.37</v>
      </c>
      <c r="K1435" s="212"/>
      <c r="L1435" s="203">
        <v>2120514.7400000002</v>
      </c>
      <c r="M1435" s="203">
        <v>-2.37</v>
      </c>
      <c r="O1435" s="190"/>
    </row>
    <row r="1436" spans="2:15" ht="94.5" customHeight="1" outlineLevel="2" x14ac:dyDescent="0.3">
      <c r="B1436" s="176" t="s">
        <v>2247</v>
      </c>
      <c r="C1436" s="174" t="s">
        <v>887</v>
      </c>
      <c r="D1436" s="212" t="s">
        <v>11</v>
      </c>
      <c r="E1436" s="213">
        <v>6874.49</v>
      </c>
      <c r="F1436" s="106">
        <f t="shared" si="378"/>
        <v>1452.46</v>
      </c>
      <c r="G1436" s="237">
        <v>610.28</v>
      </c>
      <c r="H1436" s="237">
        <v>842.18</v>
      </c>
      <c r="I1436" s="237">
        <v>0</v>
      </c>
      <c r="J1436" s="114">
        <f t="shared" si="379"/>
        <v>9984921.75</v>
      </c>
      <c r="K1436" s="212"/>
      <c r="L1436" s="203">
        <v>9984944.0399999991</v>
      </c>
      <c r="M1436" s="203">
        <v>-22.29</v>
      </c>
      <c r="O1436" s="190"/>
    </row>
    <row r="1437" spans="2:15" ht="31.5" customHeight="1" outlineLevel="2" x14ac:dyDescent="0.3">
      <c r="B1437" s="176" t="s">
        <v>2248</v>
      </c>
      <c r="C1437" s="174" t="s">
        <v>161</v>
      </c>
      <c r="D1437" s="212" t="s">
        <v>11</v>
      </c>
      <c r="E1437" s="213">
        <v>1301.57</v>
      </c>
      <c r="F1437" s="193">
        <f t="shared" si="378"/>
        <v>2166.4899999999998</v>
      </c>
      <c r="G1437" s="237">
        <v>839.13</v>
      </c>
      <c r="H1437" s="237">
        <v>1327.36</v>
      </c>
      <c r="I1437" s="237">
        <v>0</v>
      </c>
      <c r="J1437" s="177">
        <f t="shared" si="379"/>
        <v>2819838.39</v>
      </c>
      <c r="K1437" s="212"/>
      <c r="L1437" s="203">
        <v>2819837.47</v>
      </c>
      <c r="M1437" s="203">
        <v>0.92</v>
      </c>
      <c r="O1437" s="190"/>
    </row>
    <row r="1438" spans="2:15" ht="67.5" customHeight="1" outlineLevel="2" x14ac:dyDescent="0.3">
      <c r="B1438" s="176" t="s">
        <v>2249</v>
      </c>
      <c r="C1438" s="174" t="s">
        <v>549</v>
      </c>
      <c r="D1438" s="212" t="s">
        <v>11</v>
      </c>
      <c r="E1438" s="213">
        <v>150</v>
      </c>
      <c r="F1438" s="106">
        <f t="shared" si="378"/>
        <v>2381</v>
      </c>
      <c r="G1438" s="237">
        <v>1167.1600000000001</v>
      </c>
      <c r="H1438" s="237">
        <v>1213.8399999999999</v>
      </c>
      <c r="I1438" s="237">
        <v>0</v>
      </c>
      <c r="J1438" s="114">
        <f t="shared" si="379"/>
        <v>357150</v>
      </c>
      <c r="K1438" s="212"/>
      <c r="L1438" s="203">
        <v>357150.34</v>
      </c>
      <c r="M1438" s="203">
        <v>-0.34</v>
      </c>
      <c r="O1438" s="190"/>
    </row>
    <row r="1439" spans="2:15" ht="72.75" customHeight="1" outlineLevel="2" x14ac:dyDescent="0.3">
      <c r="B1439" s="176" t="s">
        <v>2250</v>
      </c>
      <c r="C1439" s="174" t="s">
        <v>550</v>
      </c>
      <c r="D1439" s="212" t="s">
        <v>11</v>
      </c>
      <c r="E1439" s="213">
        <v>48.43</v>
      </c>
      <c r="F1439" s="106">
        <f t="shared" si="378"/>
        <v>4528.57</v>
      </c>
      <c r="G1439" s="237">
        <v>2100.88</v>
      </c>
      <c r="H1439" s="237">
        <v>2427.69</v>
      </c>
      <c r="I1439" s="237">
        <v>0</v>
      </c>
      <c r="J1439" s="114">
        <f t="shared" si="379"/>
        <v>219318.65</v>
      </c>
      <c r="K1439" s="212"/>
      <c r="L1439" s="203">
        <v>219318.79</v>
      </c>
      <c r="M1439" s="203">
        <v>-0.14000000000000001</v>
      </c>
      <c r="O1439" s="190"/>
    </row>
    <row r="1440" spans="2:15" ht="15.75" customHeight="1" outlineLevel="1" x14ac:dyDescent="0.3">
      <c r="B1440" s="172" t="s">
        <v>2024</v>
      </c>
      <c r="C1440" s="171" t="s">
        <v>27</v>
      </c>
      <c r="D1440" s="168"/>
      <c r="E1440" s="107"/>
      <c r="F1440" s="169"/>
      <c r="G1440" s="169"/>
      <c r="H1440" s="169"/>
      <c r="I1440" s="169"/>
      <c r="J1440" s="112">
        <f>SUBTOTAL(9,J1441:J1442)</f>
        <v>71260031.340000004</v>
      </c>
      <c r="K1440" s="13" t="s">
        <v>876</v>
      </c>
      <c r="L1440" s="203">
        <v>0</v>
      </c>
      <c r="M1440" s="203"/>
      <c r="O1440" s="190"/>
    </row>
    <row r="1441" spans="2:15" ht="72.75" customHeight="1" outlineLevel="2" x14ac:dyDescent="0.3">
      <c r="B1441" s="3" t="s">
        <v>2068</v>
      </c>
      <c r="C1441" s="2" t="s">
        <v>692</v>
      </c>
      <c r="D1441" s="195" t="s">
        <v>11</v>
      </c>
      <c r="E1441" s="29">
        <v>1348</v>
      </c>
      <c r="F1441" s="193">
        <f t="shared" ref="F1441:F1442" si="380">G1441+H1441+I1441*90</f>
        <v>52428.95</v>
      </c>
      <c r="G1441" s="237">
        <v>13494.22</v>
      </c>
      <c r="H1441" s="237">
        <v>38934.730000000003</v>
      </c>
      <c r="I1441" s="237">
        <v>0</v>
      </c>
      <c r="J1441" s="194">
        <f t="shared" ref="J1441:J1442" si="381">E1441*F1441</f>
        <v>70674224.599999994</v>
      </c>
      <c r="K1441" s="195" t="s">
        <v>3082</v>
      </c>
      <c r="L1441" s="203">
        <v>70674223.299999997</v>
      </c>
      <c r="M1441" s="203">
        <v>1.3</v>
      </c>
      <c r="O1441" s="190"/>
    </row>
    <row r="1442" spans="2:15" ht="60.75" customHeight="1" outlineLevel="2" x14ac:dyDescent="0.3">
      <c r="B1442" s="176" t="s">
        <v>2069</v>
      </c>
      <c r="C1442" s="174" t="s">
        <v>864</v>
      </c>
      <c r="D1442" s="213" t="s">
        <v>11</v>
      </c>
      <c r="E1442" s="29">
        <v>1161.9000000000001</v>
      </c>
      <c r="F1442" s="193">
        <f t="shared" si="380"/>
        <v>504.18</v>
      </c>
      <c r="G1442" s="237">
        <v>234.5</v>
      </c>
      <c r="H1442" s="237">
        <v>269.68</v>
      </c>
      <c r="I1442" s="237">
        <v>0</v>
      </c>
      <c r="J1442" s="194">
        <f t="shared" si="381"/>
        <v>585806.74</v>
      </c>
      <c r="K1442" s="195"/>
      <c r="L1442" s="203">
        <v>585800.93000000005</v>
      </c>
      <c r="M1442" s="203">
        <v>5.81</v>
      </c>
      <c r="O1442" s="190"/>
    </row>
    <row r="1443" spans="2:15" ht="15.75" customHeight="1" outlineLevel="1" x14ac:dyDescent="0.3">
      <c r="B1443" s="172" t="s">
        <v>2025</v>
      </c>
      <c r="C1443" s="171" t="s">
        <v>56</v>
      </c>
      <c r="D1443" s="168"/>
      <c r="E1443" s="107"/>
      <c r="F1443" s="169"/>
      <c r="G1443" s="169"/>
      <c r="H1443" s="169"/>
      <c r="I1443" s="169"/>
      <c r="J1443" s="112">
        <f>SUBTOTAL(9,J1444:J1476)</f>
        <v>16630036.57</v>
      </c>
      <c r="K1443" s="16"/>
      <c r="L1443" s="203">
        <v>0</v>
      </c>
      <c r="M1443" s="203"/>
      <c r="O1443" s="190"/>
    </row>
    <row r="1444" spans="2:15" ht="78.75" customHeight="1" outlineLevel="2" x14ac:dyDescent="0.3">
      <c r="B1444" s="3" t="s">
        <v>2047</v>
      </c>
      <c r="C1444" s="24" t="s">
        <v>251</v>
      </c>
      <c r="D1444" s="22"/>
      <c r="E1444" s="56"/>
      <c r="F1444" s="46"/>
      <c r="G1444" s="237"/>
      <c r="H1444" s="237"/>
      <c r="I1444" s="237"/>
      <c r="J1444" s="47"/>
      <c r="K1444" s="195"/>
      <c r="L1444" s="203">
        <v>0</v>
      </c>
      <c r="M1444" s="203">
        <v>0</v>
      </c>
      <c r="O1444" s="190"/>
    </row>
    <row r="1445" spans="2:15" ht="31.5" customHeight="1" outlineLevel="2" x14ac:dyDescent="0.3">
      <c r="B1445" s="211" t="s">
        <v>2046</v>
      </c>
      <c r="C1445" s="5" t="s">
        <v>70</v>
      </c>
      <c r="D1445" s="195" t="s">
        <v>11</v>
      </c>
      <c r="E1445" s="1">
        <v>768.33</v>
      </c>
      <c r="F1445" s="106">
        <f t="shared" ref="F1445:F1454" si="382">G1445+H1445+I1445*90</f>
        <v>2910</v>
      </c>
      <c r="G1445" s="237">
        <v>600</v>
      </c>
      <c r="H1445" s="237">
        <v>2310</v>
      </c>
      <c r="I1445" s="237">
        <v>0</v>
      </c>
      <c r="J1445" s="114">
        <f t="shared" ref="J1445:J1454" si="383">E1445*F1445</f>
        <v>2235840.2999999998</v>
      </c>
      <c r="K1445" s="195"/>
      <c r="L1445" s="203">
        <v>2235840.2999999998</v>
      </c>
      <c r="M1445" s="203">
        <v>0</v>
      </c>
      <c r="O1445" s="190"/>
    </row>
    <row r="1446" spans="2:15" ht="15.75" customHeight="1" outlineLevel="2" x14ac:dyDescent="0.3">
      <c r="B1446" s="211" t="s">
        <v>2048</v>
      </c>
      <c r="C1446" s="5" t="s">
        <v>64</v>
      </c>
      <c r="D1446" s="195" t="s">
        <v>11</v>
      </c>
      <c r="E1446" s="1">
        <v>768.33</v>
      </c>
      <c r="F1446" s="106">
        <f t="shared" si="382"/>
        <v>510</v>
      </c>
      <c r="G1446" s="237">
        <v>150</v>
      </c>
      <c r="H1446" s="237">
        <v>360</v>
      </c>
      <c r="I1446" s="237">
        <v>0</v>
      </c>
      <c r="J1446" s="114">
        <f t="shared" si="383"/>
        <v>391848.3</v>
      </c>
      <c r="K1446" s="195"/>
      <c r="L1446" s="203">
        <v>391848.3</v>
      </c>
      <c r="M1446" s="203">
        <v>0</v>
      </c>
      <c r="O1446" s="190"/>
    </row>
    <row r="1447" spans="2:15" ht="15.75" customHeight="1" outlineLevel="2" x14ac:dyDescent="0.3">
      <c r="B1447" s="211" t="s">
        <v>2049</v>
      </c>
      <c r="C1447" s="5" t="s">
        <v>71</v>
      </c>
      <c r="D1447" s="195" t="s">
        <v>11</v>
      </c>
      <c r="E1447" s="1">
        <v>768.33</v>
      </c>
      <c r="F1447" s="106">
        <f t="shared" si="382"/>
        <v>480</v>
      </c>
      <c r="G1447" s="237">
        <v>150</v>
      </c>
      <c r="H1447" s="237">
        <v>330</v>
      </c>
      <c r="I1447" s="237">
        <v>0</v>
      </c>
      <c r="J1447" s="114">
        <f t="shared" si="383"/>
        <v>368798.4</v>
      </c>
      <c r="K1447" s="195"/>
      <c r="L1447" s="203">
        <v>368798.4</v>
      </c>
      <c r="M1447" s="203">
        <v>0</v>
      </c>
      <c r="O1447" s="190"/>
    </row>
    <row r="1448" spans="2:15" ht="15.75" customHeight="1" outlineLevel="2" x14ac:dyDescent="0.3">
      <c r="B1448" s="211" t="s">
        <v>2050</v>
      </c>
      <c r="C1448" s="5" t="s">
        <v>65</v>
      </c>
      <c r="D1448" s="195" t="s">
        <v>11</v>
      </c>
      <c r="E1448" s="1">
        <v>768.33</v>
      </c>
      <c r="F1448" s="106">
        <f t="shared" si="382"/>
        <v>553.79999999999995</v>
      </c>
      <c r="G1448" s="237">
        <v>270</v>
      </c>
      <c r="H1448" s="237">
        <v>283.8</v>
      </c>
      <c r="I1448" s="237">
        <v>0</v>
      </c>
      <c r="J1448" s="114">
        <f t="shared" si="383"/>
        <v>425501.15</v>
      </c>
      <c r="K1448" s="195"/>
      <c r="L1448" s="203">
        <v>425501.15</v>
      </c>
      <c r="M1448" s="203">
        <v>0</v>
      </c>
      <c r="O1448" s="190"/>
    </row>
    <row r="1449" spans="2:15" ht="15.75" customHeight="1" outlineLevel="2" x14ac:dyDescent="0.3">
      <c r="B1449" s="211" t="s">
        <v>2051</v>
      </c>
      <c r="C1449" s="5" t="s">
        <v>66</v>
      </c>
      <c r="D1449" s="195" t="s">
        <v>11</v>
      </c>
      <c r="E1449" s="1">
        <v>768.33</v>
      </c>
      <c r="F1449" s="106">
        <f t="shared" si="382"/>
        <v>1029.8399999999999</v>
      </c>
      <c r="G1449" s="237">
        <v>420</v>
      </c>
      <c r="H1449" s="237">
        <v>609.84</v>
      </c>
      <c r="I1449" s="237">
        <v>0</v>
      </c>
      <c r="J1449" s="114">
        <f t="shared" si="383"/>
        <v>791256.97</v>
      </c>
      <c r="K1449" s="195"/>
      <c r="L1449" s="203">
        <v>791256.97</v>
      </c>
      <c r="M1449" s="203">
        <v>0</v>
      </c>
      <c r="O1449" s="190"/>
    </row>
    <row r="1450" spans="2:15" ht="15.75" customHeight="1" outlineLevel="2" x14ac:dyDescent="0.3">
      <c r="B1450" s="211" t="s">
        <v>2052</v>
      </c>
      <c r="C1450" s="20" t="s">
        <v>74</v>
      </c>
      <c r="D1450" s="212" t="s">
        <v>11</v>
      </c>
      <c r="E1450" s="29">
        <v>768.33</v>
      </c>
      <c r="F1450" s="106">
        <f t="shared" si="382"/>
        <v>126</v>
      </c>
      <c r="G1450" s="237">
        <v>60</v>
      </c>
      <c r="H1450" s="237">
        <v>66</v>
      </c>
      <c r="I1450" s="237">
        <v>0</v>
      </c>
      <c r="J1450" s="114">
        <f t="shared" si="383"/>
        <v>96809.58</v>
      </c>
      <c r="K1450" s="195"/>
      <c r="L1450" s="203">
        <v>96809.58</v>
      </c>
      <c r="M1450" s="203">
        <v>0</v>
      </c>
      <c r="O1450" s="190"/>
    </row>
    <row r="1451" spans="2:15" ht="15.75" customHeight="1" outlineLevel="2" x14ac:dyDescent="0.3">
      <c r="B1451" s="211" t="s">
        <v>2053</v>
      </c>
      <c r="C1451" s="20" t="s">
        <v>73</v>
      </c>
      <c r="D1451" s="212" t="s">
        <v>11</v>
      </c>
      <c r="E1451" s="29">
        <v>768.33</v>
      </c>
      <c r="F1451" s="106">
        <f t="shared" si="382"/>
        <v>427.2</v>
      </c>
      <c r="G1451" s="237">
        <v>180</v>
      </c>
      <c r="H1451" s="237">
        <v>247.2</v>
      </c>
      <c r="I1451" s="237">
        <v>0</v>
      </c>
      <c r="J1451" s="114">
        <f t="shared" si="383"/>
        <v>328230.58</v>
      </c>
      <c r="K1451" s="195"/>
      <c r="L1451" s="203">
        <v>328230.58</v>
      </c>
      <c r="M1451" s="203">
        <v>0</v>
      </c>
      <c r="O1451" s="190"/>
    </row>
    <row r="1452" spans="2:15" ht="15.75" customHeight="1" outlineLevel="2" x14ac:dyDescent="0.3">
      <c r="B1452" s="211" t="s">
        <v>2054</v>
      </c>
      <c r="C1452" s="20" t="s">
        <v>67</v>
      </c>
      <c r="D1452" s="212" t="s">
        <v>11</v>
      </c>
      <c r="E1452" s="29">
        <v>768.33</v>
      </c>
      <c r="F1452" s="106">
        <f t="shared" si="382"/>
        <v>8856</v>
      </c>
      <c r="G1452" s="237">
        <v>1800</v>
      </c>
      <c r="H1452" s="237">
        <v>7056</v>
      </c>
      <c r="I1452" s="237">
        <v>0</v>
      </c>
      <c r="J1452" s="114">
        <f t="shared" si="383"/>
        <v>6804330.4800000004</v>
      </c>
      <c r="K1452" s="195"/>
      <c r="L1452" s="203">
        <v>6804330.4800000004</v>
      </c>
      <c r="M1452" s="203">
        <v>0</v>
      </c>
      <c r="O1452" s="190"/>
    </row>
    <row r="1453" spans="2:15" ht="15.75" customHeight="1" outlineLevel="2" x14ac:dyDescent="0.3">
      <c r="B1453" s="211" t="s">
        <v>2055</v>
      </c>
      <c r="C1453" s="20" t="s">
        <v>72</v>
      </c>
      <c r="D1453" s="212" t="s">
        <v>11</v>
      </c>
      <c r="E1453" s="29">
        <v>768.33</v>
      </c>
      <c r="F1453" s="106">
        <f t="shared" si="382"/>
        <v>399</v>
      </c>
      <c r="G1453" s="237">
        <v>150</v>
      </c>
      <c r="H1453" s="237">
        <v>249</v>
      </c>
      <c r="I1453" s="237">
        <v>0</v>
      </c>
      <c r="J1453" s="114">
        <f t="shared" si="383"/>
        <v>306563.67</v>
      </c>
      <c r="K1453" s="195"/>
      <c r="L1453" s="203">
        <v>306563.67</v>
      </c>
      <c r="M1453" s="203">
        <v>0</v>
      </c>
      <c r="O1453" s="190"/>
    </row>
    <row r="1454" spans="2:15" ht="47.25" customHeight="1" outlineLevel="2" x14ac:dyDescent="0.3">
      <c r="B1454" s="3" t="s">
        <v>2056</v>
      </c>
      <c r="C1454" s="174" t="s">
        <v>717</v>
      </c>
      <c r="D1454" s="212" t="s">
        <v>366</v>
      </c>
      <c r="E1454" s="29">
        <v>150.5</v>
      </c>
      <c r="F1454" s="106">
        <f t="shared" si="382"/>
        <v>5316.73</v>
      </c>
      <c r="G1454" s="237">
        <v>1781.5</v>
      </c>
      <c r="H1454" s="237">
        <v>3535.23</v>
      </c>
      <c r="I1454" s="237">
        <v>0</v>
      </c>
      <c r="J1454" s="114">
        <f t="shared" si="383"/>
        <v>800167.87</v>
      </c>
      <c r="K1454" s="195"/>
      <c r="L1454" s="203">
        <v>800166.94</v>
      </c>
      <c r="M1454" s="203">
        <v>0.93</v>
      </c>
      <c r="O1454" s="190"/>
    </row>
    <row r="1455" spans="2:15" ht="31.5" customHeight="1" outlineLevel="2" x14ac:dyDescent="0.3">
      <c r="B1455" s="3" t="s">
        <v>2057</v>
      </c>
      <c r="C1455" s="132" t="s">
        <v>739</v>
      </c>
      <c r="D1455" s="212"/>
      <c r="E1455" s="29"/>
      <c r="F1455" s="193"/>
      <c r="G1455" s="237"/>
      <c r="H1455" s="237"/>
      <c r="I1455" s="237"/>
      <c r="J1455" s="194"/>
      <c r="K1455" s="195"/>
      <c r="L1455" s="203">
        <v>0</v>
      </c>
      <c r="M1455" s="203">
        <v>0</v>
      </c>
      <c r="O1455" s="190"/>
    </row>
    <row r="1456" spans="2:15" ht="15.75" customHeight="1" outlineLevel="2" x14ac:dyDescent="0.3">
      <c r="B1456" s="211" t="s">
        <v>2058</v>
      </c>
      <c r="C1456" s="20" t="s">
        <v>719</v>
      </c>
      <c r="D1456" s="212" t="s">
        <v>11</v>
      </c>
      <c r="E1456" s="29">
        <v>59.5</v>
      </c>
      <c r="F1456" s="106">
        <f t="shared" ref="F1456:F1464" si="384">G1456+H1456+I1456*90</f>
        <v>413.68</v>
      </c>
      <c r="G1456" s="237">
        <v>150</v>
      </c>
      <c r="H1456" s="237">
        <v>263.68</v>
      </c>
      <c r="I1456" s="237">
        <v>0</v>
      </c>
      <c r="J1456" s="194">
        <f t="shared" ref="J1456:J1464" si="385">E1456*F1456</f>
        <v>24613.96</v>
      </c>
      <c r="K1456" s="212"/>
      <c r="L1456" s="203">
        <v>24613.759999999998</v>
      </c>
      <c r="M1456" s="203">
        <v>0.2</v>
      </c>
      <c r="O1456" s="190"/>
    </row>
    <row r="1457" spans="2:15" ht="15.75" customHeight="1" outlineLevel="2" x14ac:dyDescent="0.3">
      <c r="B1457" s="211" t="s">
        <v>2060</v>
      </c>
      <c r="C1457" s="20" t="s">
        <v>720</v>
      </c>
      <c r="D1457" s="212" t="s">
        <v>11</v>
      </c>
      <c r="E1457" s="29">
        <v>59.5</v>
      </c>
      <c r="F1457" s="106">
        <f t="shared" si="384"/>
        <v>438.42</v>
      </c>
      <c r="G1457" s="237">
        <v>150</v>
      </c>
      <c r="H1457" s="237">
        <v>288.42</v>
      </c>
      <c r="I1457" s="237">
        <v>0</v>
      </c>
      <c r="J1457" s="194">
        <f t="shared" si="385"/>
        <v>26085.99</v>
      </c>
      <c r="K1457" s="212"/>
      <c r="L1457" s="203">
        <v>26085.99</v>
      </c>
      <c r="M1457" s="203">
        <v>0</v>
      </c>
      <c r="O1457" s="190"/>
    </row>
    <row r="1458" spans="2:15" ht="15.75" customHeight="1" outlineLevel="2" x14ac:dyDescent="0.3">
      <c r="B1458" s="211" t="s">
        <v>2061</v>
      </c>
      <c r="C1458" s="20" t="s">
        <v>721</v>
      </c>
      <c r="D1458" s="212" t="s">
        <v>11</v>
      </c>
      <c r="E1458" s="29">
        <v>59.5</v>
      </c>
      <c r="F1458" s="106">
        <f t="shared" si="384"/>
        <v>126</v>
      </c>
      <c r="G1458" s="237">
        <v>60</v>
      </c>
      <c r="H1458" s="237">
        <v>66</v>
      </c>
      <c r="I1458" s="237">
        <v>0</v>
      </c>
      <c r="J1458" s="194">
        <f t="shared" si="385"/>
        <v>7497</v>
      </c>
      <c r="K1458" s="212"/>
      <c r="L1458" s="203">
        <v>7497</v>
      </c>
      <c r="M1458" s="203">
        <v>0</v>
      </c>
      <c r="O1458" s="190"/>
    </row>
    <row r="1459" spans="2:15" ht="15.75" customHeight="1" outlineLevel="2" x14ac:dyDescent="0.3">
      <c r="B1459" s="211" t="s">
        <v>2062</v>
      </c>
      <c r="C1459" s="20" t="s">
        <v>722</v>
      </c>
      <c r="D1459" s="212" t="s">
        <v>11</v>
      </c>
      <c r="E1459" s="29">
        <v>59.5</v>
      </c>
      <c r="F1459" s="106">
        <f t="shared" si="384"/>
        <v>944.4</v>
      </c>
      <c r="G1459" s="237">
        <v>390</v>
      </c>
      <c r="H1459" s="237">
        <v>554.4</v>
      </c>
      <c r="I1459" s="237">
        <v>0</v>
      </c>
      <c r="J1459" s="194">
        <f t="shared" si="385"/>
        <v>56191.8</v>
      </c>
      <c r="K1459" s="212"/>
      <c r="L1459" s="203">
        <v>56191.8</v>
      </c>
      <c r="M1459" s="203">
        <v>0</v>
      </c>
      <c r="O1459" s="190"/>
    </row>
    <row r="1460" spans="2:15" ht="15.75" customHeight="1" outlineLevel="2" x14ac:dyDescent="0.3">
      <c r="B1460" s="211" t="s">
        <v>2063</v>
      </c>
      <c r="C1460" s="20" t="s">
        <v>723</v>
      </c>
      <c r="D1460" s="212" t="s">
        <v>8</v>
      </c>
      <c r="E1460" s="29">
        <v>5.95</v>
      </c>
      <c r="F1460" s="106">
        <f t="shared" si="384"/>
        <v>9336</v>
      </c>
      <c r="G1460" s="237">
        <v>2280</v>
      </c>
      <c r="H1460" s="237">
        <v>7056</v>
      </c>
      <c r="I1460" s="237">
        <v>0</v>
      </c>
      <c r="J1460" s="194">
        <f t="shared" si="385"/>
        <v>55549.2</v>
      </c>
      <c r="K1460" s="212"/>
      <c r="L1460" s="203">
        <v>55549.2</v>
      </c>
      <c r="M1460" s="203">
        <v>0</v>
      </c>
      <c r="O1460" s="190"/>
    </row>
    <row r="1461" spans="2:15" ht="15.75" customHeight="1" outlineLevel="2" x14ac:dyDescent="0.3">
      <c r="B1461" s="211" t="s">
        <v>2064</v>
      </c>
      <c r="C1461" s="20" t="s">
        <v>724</v>
      </c>
      <c r="D1461" s="212" t="s">
        <v>11</v>
      </c>
      <c r="E1461" s="29">
        <v>59.5</v>
      </c>
      <c r="F1461" s="106">
        <f t="shared" si="384"/>
        <v>252</v>
      </c>
      <c r="G1461" s="237">
        <v>120</v>
      </c>
      <c r="H1461" s="237">
        <v>132</v>
      </c>
      <c r="I1461" s="237">
        <v>0</v>
      </c>
      <c r="J1461" s="194">
        <f t="shared" si="385"/>
        <v>14994</v>
      </c>
      <c r="K1461" s="212"/>
      <c r="L1461" s="203">
        <v>14994</v>
      </c>
      <c r="M1461" s="203">
        <v>0</v>
      </c>
      <c r="O1461" s="190"/>
    </row>
    <row r="1462" spans="2:15" ht="15.75" customHeight="1" outlineLevel="2" x14ac:dyDescent="0.3">
      <c r="B1462" s="211" t="s">
        <v>2065</v>
      </c>
      <c r="C1462" s="20" t="s">
        <v>725</v>
      </c>
      <c r="D1462" s="212" t="s">
        <v>11</v>
      </c>
      <c r="E1462" s="29">
        <v>59.5</v>
      </c>
      <c r="F1462" s="106">
        <f t="shared" si="384"/>
        <v>840</v>
      </c>
      <c r="G1462" s="237">
        <v>120</v>
      </c>
      <c r="H1462" s="237">
        <v>720</v>
      </c>
      <c r="I1462" s="237">
        <v>0</v>
      </c>
      <c r="J1462" s="194">
        <f t="shared" si="385"/>
        <v>49980</v>
      </c>
      <c r="K1462" s="212"/>
      <c r="L1462" s="203">
        <v>49980</v>
      </c>
      <c r="M1462" s="203">
        <v>0</v>
      </c>
      <c r="O1462" s="190"/>
    </row>
    <row r="1463" spans="2:15" ht="15.75" customHeight="1" outlineLevel="2" x14ac:dyDescent="0.3">
      <c r="B1463" s="211" t="s">
        <v>2066</v>
      </c>
      <c r="C1463" s="20" t="s">
        <v>726</v>
      </c>
      <c r="D1463" s="212" t="s">
        <v>155</v>
      </c>
      <c r="E1463" s="29">
        <v>47.5</v>
      </c>
      <c r="F1463" s="106">
        <f t="shared" si="384"/>
        <v>360</v>
      </c>
      <c r="G1463" s="237">
        <v>180</v>
      </c>
      <c r="H1463" s="237">
        <v>180</v>
      </c>
      <c r="I1463" s="237">
        <v>0</v>
      </c>
      <c r="J1463" s="194">
        <f t="shared" si="385"/>
        <v>17100</v>
      </c>
      <c r="K1463" s="212"/>
      <c r="L1463" s="203">
        <v>17100</v>
      </c>
      <c r="M1463" s="203">
        <v>0</v>
      </c>
      <c r="O1463" s="190"/>
    </row>
    <row r="1464" spans="2:15" ht="15.75" customHeight="1" outlineLevel="2" x14ac:dyDescent="0.3">
      <c r="B1464" s="211" t="s">
        <v>2067</v>
      </c>
      <c r="C1464" s="20" t="s">
        <v>727</v>
      </c>
      <c r="D1464" s="212" t="s">
        <v>155</v>
      </c>
      <c r="E1464" s="29">
        <v>47.5</v>
      </c>
      <c r="F1464" s="106">
        <f t="shared" si="384"/>
        <v>480</v>
      </c>
      <c r="G1464" s="237">
        <v>180</v>
      </c>
      <c r="H1464" s="237">
        <v>300</v>
      </c>
      <c r="I1464" s="237">
        <v>0</v>
      </c>
      <c r="J1464" s="194">
        <f t="shared" si="385"/>
        <v>22800</v>
      </c>
      <c r="K1464" s="212"/>
      <c r="L1464" s="203">
        <v>22800</v>
      </c>
      <c r="M1464" s="203">
        <v>0</v>
      </c>
      <c r="O1464" s="190"/>
    </row>
    <row r="1465" spans="2:15" ht="15.75" customHeight="1" outlineLevel="2" x14ac:dyDescent="0.3">
      <c r="B1465" s="3" t="s">
        <v>2070</v>
      </c>
      <c r="C1465" s="132" t="s">
        <v>740</v>
      </c>
      <c r="D1465" s="212"/>
      <c r="E1465" s="29"/>
      <c r="F1465" s="106"/>
      <c r="G1465" s="237"/>
      <c r="H1465" s="237"/>
      <c r="I1465" s="237"/>
      <c r="J1465" s="194"/>
      <c r="K1465" s="212"/>
      <c r="L1465" s="203">
        <v>0</v>
      </c>
      <c r="M1465" s="203">
        <v>0</v>
      </c>
      <c r="O1465" s="190"/>
    </row>
    <row r="1466" spans="2:15" ht="15.75" customHeight="1" outlineLevel="2" x14ac:dyDescent="0.3">
      <c r="B1466" s="211" t="s">
        <v>2251</v>
      </c>
      <c r="C1466" s="20" t="s">
        <v>741</v>
      </c>
      <c r="D1466" s="212" t="s">
        <v>8</v>
      </c>
      <c r="E1466" s="29">
        <v>10.6</v>
      </c>
      <c r="F1466" s="106">
        <f t="shared" ref="F1466:F1468" si="386">G1466+H1466+I1466*90</f>
        <v>10656</v>
      </c>
      <c r="G1466" s="237">
        <v>3600</v>
      </c>
      <c r="H1466" s="237">
        <v>7056</v>
      </c>
      <c r="I1466" s="237">
        <v>0</v>
      </c>
      <c r="J1466" s="194">
        <f t="shared" ref="J1466:J1468" si="387">E1466*F1466</f>
        <v>112953.60000000001</v>
      </c>
      <c r="K1466" s="212"/>
      <c r="L1466" s="203">
        <v>112953.60000000001</v>
      </c>
      <c r="M1466" s="203">
        <v>0</v>
      </c>
      <c r="O1466" s="190"/>
    </row>
    <row r="1467" spans="2:15" ht="15.75" customHeight="1" outlineLevel="2" x14ac:dyDescent="0.3">
      <c r="B1467" s="211" t="s">
        <v>2252</v>
      </c>
      <c r="C1467" s="20" t="s">
        <v>730</v>
      </c>
      <c r="D1467" s="212" t="s">
        <v>11</v>
      </c>
      <c r="E1467" s="29">
        <v>41.03</v>
      </c>
      <c r="F1467" s="106">
        <f t="shared" si="386"/>
        <v>2052</v>
      </c>
      <c r="G1467" s="237">
        <v>600</v>
      </c>
      <c r="H1467" s="237">
        <v>1452</v>
      </c>
      <c r="I1467" s="237">
        <v>0</v>
      </c>
      <c r="J1467" s="194">
        <f t="shared" si="387"/>
        <v>84193.56</v>
      </c>
      <c r="K1467" s="212"/>
      <c r="L1467" s="203">
        <v>84193.56</v>
      </c>
      <c r="M1467" s="203">
        <v>0</v>
      </c>
      <c r="O1467" s="190"/>
    </row>
    <row r="1468" spans="2:15" ht="15.75" customHeight="1" outlineLevel="2" x14ac:dyDescent="0.3">
      <c r="B1468" s="211" t="s">
        <v>2253</v>
      </c>
      <c r="C1468" s="20" t="s">
        <v>742</v>
      </c>
      <c r="D1468" s="212" t="s">
        <v>11</v>
      </c>
      <c r="E1468" s="29">
        <v>41.03</v>
      </c>
      <c r="F1468" s="106">
        <f t="shared" si="386"/>
        <v>702</v>
      </c>
      <c r="G1468" s="237">
        <v>240</v>
      </c>
      <c r="H1468" s="237">
        <v>462</v>
      </c>
      <c r="I1468" s="237">
        <v>0</v>
      </c>
      <c r="J1468" s="194">
        <f t="shared" si="387"/>
        <v>28803.06</v>
      </c>
      <c r="K1468" s="212"/>
      <c r="L1468" s="203">
        <v>28803.06</v>
      </c>
      <c r="M1468" s="203">
        <v>0</v>
      </c>
      <c r="O1468" s="190"/>
    </row>
    <row r="1469" spans="2:15" ht="15.75" customHeight="1" outlineLevel="2" x14ac:dyDescent="0.3">
      <c r="B1469" s="3" t="s">
        <v>2071</v>
      </c>
      <c r="C1469" s="132" t="s">
        <v>710</v>
      </c>
      <c r="D1469" s="212"/>
      <c r="E1469" s="29"/>
      <c r="F1469" s="193"/>
      <c r="G1469" s="237"/>
      <c r="H1469" s="237"/>
      <c r="I1469" s="237"/>
      <c r="J1469" s="194"/>
      <c r="K1469" s="197"/>
      <c r="L1469" s="203">
        <v>0</v>
      </c>
      <c r="M1469" s="203">
        <v>0</v>
      </c>
      <c r="O1469" s="190"/>
    </row>
    <row r="1470" spans="2:15" ht="31.5" customHeight="1" outlineLevel="2" x14ac:dyDescent="0.3">
      <c r="B1470" s="211" t="s">
        <v>2254</v>
      </c>
      <c r="C1470" s="20" t="s">
        <v>733</v>
      </c>
      <c r="D1470" s="212" t="s">
        <v>11</v>
      </c>
      <c r="E1470" s="29">
        <v>43.08</v>
      </c>
      <c r="F1470" s="106">
        <f t="shared" ref="F1470:F1476" si="388">G1470+H1470+I1470*90</f>
        <v>413.68</v>
      </c>
      <c r="G1470" s="237">
        <v>150</v>
      </c>
      <c r="H1470" s="237">
        <v>263.68</v>
      </c>
      <c r="I1470" s="237">
        <v>0</v>
      </c>
      <c r="J1470" s="194">
        <f t="shared" ref="J1470:J1476" si="389">E1470*F1470</f>
        <v>17821.330000000002</v>
      </c>
      <c r="K1470" s="212"/>
      <c r="L1470" s="203">
        <v>17821.189999999999</v>
      </c>
      <c r="M1470" s="203">
        <v>0.14000000000000001</v>
      </c>
      <c r="O1470" s="190"/>
    </row>
    <row r="1471" spans="2:15" ht="15.75" customHeight="1" outlineLevel="2" x14ac:dyDescent="0.3">
      <c r="B1471" s="211" t="s">
        <v>2256</v>
      </c>
      <c r="C1471" s="20" t="s">
        <v>734</v>
      </c>
      <c r="D1471" s="212" t="s">
        <v>11</v>
      </c>
      <c r="E1471" s="29">
        <v>43.08</v>
      </c>
      <c r="F1471" s="106">
        <f t="shared" si="388"/>
        <v>438.42</v>
      </c>
      <c r="G1471" s="237">
        <v>150</v>
      </c>
      <c r="H1471" s="237">
        <v>288.42</v>
      </c>
      <c r="I1471" s="237">
        <v>0</v>
      </c>
      <c r="J1471" s="194">
        <f t="shared" si="389"/>
        <v>18887.13</v>
      </c>
      <c r="K1471" s="212"/>
      <c r="L1471" s="203">
        <v>18887.13</v>
      </c>
      <c r="M1471" s="203">
        <v>0</v>
      </c>
      <c r="O1471" s="190"/>
    </row>
    <row r="1472" spans="2:15" ht="15.75" customHeight="1" outlineLevel="2" x14ac:dyDescent="0.3">
      <c r="B1472" s="211" t="s">
        <v>2257</v>
      </c>
      <c r="C1472" s="20" t="s">
        <v>735</v>
      </c>
      <c r="D1472" s="212" t="s">
        <v>11</v>
      </c>
      <c r="E1472" s="29">
        <v>43.08</v>
      </c>
      <c r="F1472" s="106">
        <f t="shared" si="388"/>
        <v>126</v>
      </c>
      <c r="G1472" s="237">
        <v>60</v>
      </c>
      <c r="H1472" s="237">
        <v>66</v>
      </c>
      <c r="I1472" s="237">
        <v>0</v>
      </c>
      <c r="J1472" s="194">
        <f t="shared" si="389"/>
        <v>5428.08</v>
      </c>
      <c r="K1472" s="212"/>
      <c r="L1472" s="203">
        <v>5428.08</v>
      </c>
      <c r="M1472" s="203">
        <v>0</v>
      </c>
      <c r="O1472" s="190"/>
    </row>
    <row r="1473" spans="2:15" ht="15.75" customHeight="1" outlineLevel="2" x14ac:dyDescent="0.3">
      <c r="B1473" s="211" t="s">
        <v>2258</v>
      </c>
      <c r="C1473" s="20" t="s">
        <v>714</v>
      </c>
      <c r="D1473" s="212" t="s">
        <v>11</v>
      </c>
      <c r="E1473" s="29">
        <v>143.6</v>
      </c>
      <c r="F1473" s="106">
        <f t="shared" si="388"/>
        <v>12960</v>
      </c>
      <c r="G1473" s="237">
        <v>2400</v>
      </c>
      <c r="H1473" s="237">
        <v>10560</v>
      </c>
      <c r="I1473" s="237">
        <v>0</v>
      </c>
      <c r="J1473" s="194">
        <f t="shared" si="389"/>
        <v>1861056</v>
      </c>
      <c r="K1473" s="212"/>
      <c r="L1473" s="203">
        <v>1861056</v>
      </c>
      <c r="M1473" s="203">
        <v>0</v>
      </c>
      <c r="O1473" s="190"/>
    </row>
    <row r="1474" spans="2:15" ht="15.75" customHeight="1" outlineLevel="2" x14ac:dyDescent="0.3">
      <c r="B1474" s="211" t="s">
        <v>2259</v>
      </c>
      <c r="C1474" s="20" t="s">
        <v>736</v>
      </c>
      <c r="D1474" s="212" t="s">
        <v>8</v>
      </c>
      <c r="E1474" s="29">
        <v>14.36</v>
      </c>
      <c r="F1474" s="106">
        <f t="shared" si="388"/>
        <v>9336</v>
      </c>
      <c r="G1474" s="237">
        <v>2280</v>
      </c>
      <c r="H1474" s="237">
        <v>7056</v>
      </c>
      <c r="I1474" s="237">
        <v>0</v>
      </c>
      <c r="J1474" s="194">
        <f t="shared" si="389"/>
        <v>134064.95999999999</v>
      </c>
      <c r="K1474" s="212"/>
      <c r="L1474" s="203">
        <v>134064.95999999999</v>
      </c>
      <c r="M1474" s="203">
        <v>0</v>
      </c>
      <c r="O1474" s="190"/>
    </row>
    <row r="1475" spans="2:15" ht="15.75" customHeight="1" outlineLevel="2" x14ac:dyDescent="0.3">
      <c r="B1475" s="211" t="s">
        <v>2255</v>
      </c>
      <c r="C1475" s="20" t="s">
        <v>716</v>
      </c>
      <c r="D1475" s="212" t="s">
        <v>155</v>
      </c>
      <c r="E1475" s="29">
        <v>287.2</v>
      </c>
      <c r="F1475" s="106">
        <f t="shared" si="388"/>
        <v>5340</v>
      </c>
      <c r="G1475" s="237">
        <v>720</v>
      </c>
      <c r="H1475" s="237">
        <v>4620</v>
      </c>
      <c r="I1475" s="237">
        <v>0</v>
      </c>
      <c r="J1475" s="194">
        <f t="shared" si="389"/>
        <v>1533648</v>
      </c>
      <c r="K1475" s="212"/>
      <c r="L1475" s="203">
        <v>1533648</v>
      </c>
      <c r="M1475" s="203">
        <v>0</v>
      </c>
      <c r="O1475" s="190"/>
    </row>
    <row r="1476" spans="2:15" ht="15.75" customHeight="1" outlineLevel="2" x14ac:dyDescent="0.3">
      <c r="B1476" s="3" t="s">
        <v>2260</v>
      </c>
      <c r="C1476" s="174" t="s">
        <v>738</v>
      </c>
      <c r="D1476" s="212" t="s">
        <v>31</v>
      </c>
      <c r="E1476" s="29">
        <v>7</v>
      </c>
      <c r="F1476" s="106">
        <f t="shared" si="388"/>
        <v>1288.8</v>
      </c>
      <c r="G1476" s="237">
        <v>300</v>
      </c>
      <c r="H1476" s="237">
        <v>988.8</v>
      </c>
      <c r="I1476" s="237">
        <v>0</v>
      </c>
      <c r="J1476" s="114">
        <f t="shared" si="389"/>
        <v>9021.6</v>
      </c>
      <c r="K1476" s="195"/>
      <c r="L1476" s="203">
        <v>9021.6</v>
      </c>
      <c r="M1476" s="203">
        <v>0</v>
      </c>
      <c r="O1476" s="190"/>
    </row>
    <row r="1477" spans="2:15" ht="15.75" customHeight="1" outlineLevel="1" x14ac:dyDescent="0.3">
      <c r="B1477" s="172" t="s">
        <v>2026</v>
      </c>
      <c r="C1477" s="171" t="s">
        <v>252</v>
      </c>
      <c r="D1477" s="168"/>
      <c r="E1477" s="107"/>
      <c r="F1477" s="169"/>
      <c r="G1477" s="169"/>
      <c r="H1477" s="169"/>
      <c r="I1477" s="169"/>
      <c r="J1477" s="112">
        <f>SUBTOTAL(9,J1478:J1481)</f>
        <v>15880078.109999999</v>
      </c>
      <c r="K1477" s="16"/>
      <c r="L1477" s="203">
        <v>0</v>
      </c>
      <c r="M1477" s="203"/>
      <c r="O1477" s="190"/>
    </row>
    <row r="1478" spans="2:15" ht="94.5" customHeight="1" outlineLevel="2" x14ac:dyDescent="0.3">
      <c r="B1478" s="3" t="s">
        <v>2261</v>
      </c>
      <c r="C1478" s="2" t="s">
        <v>552</v>
      </c>
      <c r="D1478" s="195" t="s">
        <v>55</v>
      </c>
      <c r="E1478" s="1">
        <v>109</v>
      </c>
      <c r="F1478" s="106">
        <f t="shared" ref="F1478:F1481" si="390">G1478+H1478+I1478*90</f>
        <v>65400</v>
      </c>
      <c r="G1478" s="237">
        <v>1800</v>
      </c>
      <c r="H1478" s="237">
        <v>63600</v>
      </c>
      <c r="I1478" s="237">
        <v>0</v>
      </c>
      <c r="J1478" s="114">
        <f t="shared" ref="J1478:J1481" si="391">E1478*F1478</f>
        <v>7128600</v>
      </c>
      <c r="K1478" s="195" t="s">
        <v>253</v>
      </c>
      <c r="L1478" s="203">
        <v>7128600</v>
      </c>
      <c r="M1478" s="203">
        <v>0</v>
      </c>
      <c r="O1478" s="190"/>
    </row>
    <row r="1479" spans="2:15" ht="94.5" customHeight="1" outlineLevel="2" x14ac:dyDescent="0.3">
      <c r="B1479" s="3" t="s">
        <v>2262</v>
      </c>
      <c r="C1479" s="2" t="s">
        <v>553</v>
      </c>
      <c r="D1479" s="195" t="s">
        <v>55</v>
      </c>
      <c r="E1479" s="1">
        <v>107</v>
      </c>
      <c r="F1479" s="106">
        <f t="shared" si="390"/>
        <v>62120.73</v>
      </c>
      <c r="G1479" s="237">
        <v>2874</v>
      </c>
      <c r="H1479" s="237">
        <v>59246.73</v>
      </c>
      <c r="I1479" s="237">
        <v>0</v>
      </c>
      <c r="J1479" s="114">
        <f t="shared" si="391"/>
        <v>6646918.1100000003</v>
      </c>
      <c r="K1479" s="195" t="s">
        <v>253</v>
      </c>
      <c r="L1479" s="203">
        <v>6646917.8200000003</v>
      </c>
      <c r="M1479" s="203">
        <v>0.28999999999999998</v>
      </c>
      <c r="O1479" s="190"/>
    </row>
    <row r="1480" spans="2:15" ht="63" customHeight="1" outlineLevel="2" x14ac:dyDescent="0.3">
      <c r="B1480" s="3" t="s">
        <v>2263</v>
      </c>
      <c r="C1480" s="2" t="s">
        <v>254</v>
      </c>
      <c r="D1480" s="195" t="s">
        <v>55</v>
      </c>
      <c r="E1480" s="1">
        <v>1</v>
      </c>
      <c r="F1480" s="106">
        <f t="shared" si="390"/>
        <v>20160</v>
      </c>
      <c r="G1480" s="237">
        <v>840</v>
      </c>
      <c r="H1480" s="237">
        <v>19320</v>
      </c>
      <c r="I1480" s="237">
        <v>0</v>
      </c>
      <c r="J1480" s="114">
        <f t="shared" si="391"/>
        <v>20160</v>
      </c>
      <c r="K1480" s="195"/>
      <c r="L1480" s="203">
        <v>20160</v>
      </c>
      <c r="M1480" s="203">
        <v>0</v>
      </c>
      <c r="O1480" s="190"/>
    </row>
    <row r="1481" spans="2:15" ht="47.25" customHeight="1" outlineLevel="2" x14ac:dyDescent="0.3">
      <c r="B1481" s="176" t="s">
        <v>2264</v>
      </c>
      <c r="C1481" s="174" t="s">
        <v>868</v>
      </c>
      <c r="D1481" s="213" t="s">
        <v>55</v>
      </c>
      <c r="E1481" s="29">
        <v>180</v>
      </c>
      <c r="F1481" s="106">
        <f t="shared" si="390"/>
        <v>11580</v>
      </c>
      <c r="G1481" s="237">
        <v>1080</v>
      </c>
      <c r="H1481" s="237">
        <v>10500</v>
      </c>
      <c r="I1481" s="237">
        <v>0</v>
      </c>
      <c r="J1481" s="114">
        <f t="shared" si="391"/>
        <v>2084400</v>
      </c>
      <c r="K1481" s="195"/>
      <c r="L1481" s="203">
        <v>2084400</v>
      </c>
      <c r="M1481" s="203">
        <v>0</v>
      </c>
      <c r="O1481" s="190"/>
    </row>
    <row r="1482" spans="2:15" ht="15.75" customHeight="1" outlineLevel="1" x14ac:dyDescent="0.3">
      <c r="B1482" s="172" t="s">
        <v>2027</v>
      </c>
      <c r="C1482" s="171" t="s">
        <v>255</v>
      </c>
      <c r="D1482" s="168"/>
      <c r="E1482" s="107"/>
      <c r="F1482" s="169"/>
      <c r="G1482" s="169"/>
      <c r="H1482" s="169"/>
      <c r="I1482" s="169"/>
      <c r="J1482" s="112">
        <f>SUBTOTAL(9,J1483:J1485)</f>
        <v>21881475</v>
      </c>
      <c r="K1482" s="16"/>
      <c r="L1482" s="203">
        <v>0</v>
      </c>
      <c r="M1482" s="203"/>
      <c r="O1482" s="190"/>
    </row>
    <row r="1483" spans="2:15" ht="31.5" customHeight="1" outlineLevel="2" x14ac:dyDescent="0.3">
      <c r="B1483" s="3" t="s">
        <v>2265</v>
      </c>
      <c r="C1483" s="2" t="s">
        <v>256</v>
      </c>
      <c r="D1483" s="195" t="s">
        <v>257</v>
      </c>
      <c r="E1483" s="1">
        <v>100</v>
      </c>
      <c r="F1483" s="106">
        <f t="shared" ref="F1483:F1485" si="392">G1483+H1483+I1483*90</f>
        <v>189000</v>
      </c>
      <c r="G1483" s="237">
        <v>20250</v>
      </c>
      <c r="H1483" s="237">
        <v>168750</v>
      </c>
      <c r="I1483" s="237">
        <v>0</v>
      </c>
      <c r="J1483" s="114">
        <f t="shared" ref="J1483:J1485" si="393">E1483*F1483</f>
        <v>18900000</v>
      </c>
      <c r="K1483" s="212"/>
      <c r="L1483" s="203">
        <v>18900000</v>
      </c>
      <c r="M1483" s="203">
        <v>0</v>
      </c>
      <c r="O1483" s="190"/>
    </row>
    <row r="1484" spans="2:15" ht="78.75" customHeight="1" outlineLevel="2" x14ac:dyDescent="0.3">
      <c r="B1484" s="3" t="s">
        <v>2266</v>
      </c>
      <c r="C1484" s="2" t="s">
        <v>554</v>
      </c>
      <c r="D1484" s="195" t="s">
        <v>155</v>
      </c>
      <c r="E1484" s="1">
        <v>147</v>
      </c>
      <c r="F1484" s="106">
        <f t="shared" si="392"/>
        <v>7425</v>
      </c>
      <c r="G1484" s="237">
        <v>2025</v>
      </c>
      <c r="H1484" s="237">
        <v>5400</v>
      </c>
      <c r="I1484" s="237">
        <v>0</v>
      </c>
      <c r="J1484" s="114">
        <f t="shared" si="393"/>
        <v>1091475</v>
      </c>
      <c r="K1484" s="195" t="s">
        <v>253</v>
      </c>
      <c r="L1484" s="203">
        <v>1091475</v>
      </c>
      <c r="M1484" s="203">
        <v>0</v>
      </c>
      <c r="O1484" s="190"/>
    </row>
    <row r="1485" spans="2:15" ht="31.5" customHeight="1" outlineLevel="2" x14ac:dyDescent="0.3">
      <c r="B1485" s="3" t="s">
        <v>2267</v>
      </c>
      <c r="C1485" s="2" t="s">
        <v>258</v>
      </c>
      <c r="D1485" s="195" t="s">
        <v>257</v>
      </c>
      <c r="E1485" s="1">
        <v>10</v>
      </c>
      <c r="F1485" s="106">
        <f t="shared" si="392"/>
        <v>189000</v>
      </c>
      <c r="G1485" s="237">
        <v>20250</v>
      </c>
      <c r="H1485" s="237">
        <v>168750</v>
      </c>
      <c r="I1485" s="237">
        <v>0</v>
      </c>
      <c r="J1485" s="114">
        <f t="shared" si="393"/>
        <v>1890000</v>
      </c>
      <c r="K1485" s="195"/>
      <c r="L1485" s="203">
        <v>1890000</v>
      </c>
      <c r="M1485" s="203">
        <v>0</v>
      </c>
      <c r="O1485" s="190"/>
    </row>
    <row r="1486" spans="2:15" ht="15.75" customHeight="1" outlineLevel="1" x14ac:dyDescent="0.3">
      <c r="B1486" s="172" t="s">
        <v>2028</v>
      </c>
      <c r="C1486" s="171" t="s">
        <v>39</v>
      </c>
      <c r="D1486" s="168"/>
      <c r="E1486" s="107"/>
      <c r="F1486" s="169"/>
      <c r="G1486" s="169"/>
      <c r="H1486" s="169"/>
      <c r="I1486" s="169"/>
      <c r="J1486" s="112">
        <f>SUBTOTAL(9,J1487:J1496)</f>
        <v>5433431.9400000004</v>
      </c>
      <c r="K1486" s="16"/>
      <c r="L1486" s="203">
        <v>0</v>
      </c>
      <c r="M1486" s="203"/>
      <c r="O1486" s="190"/>
    </row>
    <row r="1487" spans="2:15" ht="31.5" customHeight="1" outlineLevel="2" x14ac:dyDescent="0.3">
      <c r="B1487" s="3" t="s">
        <v>2268</v>
      </c>
      <c r="C1487" s="2" t="s">
        <v>259</v>
      </c>
      <c r="D1487" s="195" t="s">
        <v>54</v>
      </c>
      <c r="E1487" s="1">
        <v>1</v>
      </c>
      <c r="F1487" s="106">
        <f t="shared" ref="F1487:F1496" si="394">G1487+H1487+I1487*90</f>
        <v>42000</v>
      </c>
      <c r="G1487" s="237">
        <v>36000</v>
      </c>
      <c r="H1487" s="237">
        <v>6000</v>
      </c>
      <c r="I1487" s="237">
        <v>0</v>
      </c>
      <c r="J1487" s="114">
        <f t="shared" ref="J1487:J1496" si="395">E1487*F1487</f>
        <v>42000</v>
      </c>
      <c r="K1487" s="195" t="s">
        <v>253</v>
      </c>
      <c r="L1487" s="203">
        <v>42000</v>
      </c>
      <c r="M1487" s="203">
        <v>0</v>
      </c>
      <c r="O1487" s="190"/>
    </row>
    <row r="1488" spans="2:15" ht="47.25" customHeight="1" outlineLevel="2" x14ac:dyDescent="0.3">
      <c r="B1488" s="3" t="s">
        <v>2269</v>
      </c>
      <c r="C1488" s="2" t="s">
        <v>260</v>
      </c>
      <c r="D1488" s="195" t="s">
        <v>54</v>
      </c>
      <c r="E1488" s="1">
        <v>19</v>
      </c>
      <c r="F1488" s="106">
        <f t="shared" si="394"/>
        <v>11400</v>
      </c>
      <c r="G1488" s="237">
        <v>8400</v>
      </c>
      <c r="H1488" s="237">
        <v>3000</v>
      </c>
      <c r="I1488" s="237">
        <v>0</v>
      </c>
      <c r="J1488" s="114">
        <f t="shared" si="395"/>
        <v>216600</v>
      </c>
      <c r="K1488" s="195" t="s">
        <v>253</v>
      </c>
      <c r="L1488" s="203">
        <v>216600</v>
      </c>
      <c r="M1488" s="203">
        <v>0</v>
      </c>
      <c r="O1488" s="190"/>
    </row>
    <row r="1489" spans="2:15" ht="47.25" customHeight="1" outlineLevel="2" x14ac:dyDescent="0.3">
      <c r="B1489" s="3" t="s">
        <v>2270</v>
      </c>
      <c r="C1489" s="2" t="s">
        <v>261</v>
      </c>
      <c r="D1489" s="195" t="s">
        <v>54</v>
      </c>
      <c r="E1489" s="1">
        <v>19</v>
      </c>
      <c r="F1489" s="106">
        <f t="shared" si="394"/>
        <v>13800</v>
      </c>
      <c r="G1489" s="237">
        <v>10800</v>
      </c>
      <c r="H1489" s="237">
        <v>3000</v>
      </c>
      <c r="I1489" s="237">
        <v>0</v>
      </c>
      <c r="J1489" s="114">
        <f t="shared" si="395"/>
        <v>262200</v>
      </c>
      <c r="K1489" s="195" t="s">
        <v>253</v>
      </c>
      <c r="L1489" s="203">
        <v>262200</v>
      </c>
      <c r="M1489" s="203">
        <v>0</v>
      </c>
      <c r="O1489" s="190"/>
    </row>
    <row r="1490" spans="2:15" ht="31.5" customHeight="1" outlineLevel="2" x14ac:dyDescent="0.3">
      <c r="B1490" s="3" t="s">
        <v>2271</v>
      </c>
      <c r="C1490" s="2" t="s">
        <v>262</v>
      </c>
      <c r="D1490" s="195" t="s">
        <v>54</v>
      </c>
      <c r="E1490" s="1">
        <v>19</v>
      </c>
      <c r="F1490" s="106">
        <f t="shared" si="394"/>
        <v>1140</v>
      </c>
      <c r="G1490" s="237">
        <v>360</v>
      </c>
      <c r="H1490" s="237">
        <v>780</v>
      </c>
      <c r="I1490" s="237">
        <v>0</v>
      </c>
      <c r="J1490" s="114">
        <f t="shared" si="395"/>
        <v>21660</v>
      </c>
      <c r="K1490" s="195" t="s">
        <v>253</v>
      </c>
      <c r="L1490" s="203">
        <v>21660</v>
      </c>
      <c r="M1490" s="203">
        <v>0</v>
      </c>
      <c r="O1490" s="190"/>
    </row>
    <row r="1491" spans="2:15" ht="47.25" customHeight="1" outlineLevel="2" x14ac:dyDescent="0.3">
      <c r="B1491" s="3" t="s">
        <v>2272</v>
      </c>
      <c r="C1491" s="2" t="s">
        <v>263</v>
      </c>
      <c r="D1491" s="195" t="s">
        <v>54</v>
      </c>
      <c r="E1491" s="1">
        <v>19</v>
      </c>
      <c r="F1491" s="106">
        <f t="shared" si="394"/>
        <v>11400</v>
      </c>
      <c r="G1491" s="237">
        <v>8400</v>
      </c>
      <c r="H1491" s="237">
        <v>3000</v>
      </c>
      <c r="I1491" s="237">
        <v>0</v>
      </c>
      <c r="J1491" s="114">
        <f t="shared" si="395"/>
        <v>216600</v>
      </c>
      <c r="K1491" s="195" t="s">
        <v>253</v>
      </c>
      <c r="L1491" s="203">
        <v>216600</v>
      </c>
      <c r="M1491" s="203">
        <v>0</v>
      </c>
      <c r="O1491" s="190"/>
    </row>
    <row r="1492" spans="2:15" ht="31.5" customHeight="1" outlineLevel="2" x14ac:dyDescent="0.3">
      <c r="B1492" s="3" t="s">
        <v>2273</v>
      </c>
      <c r="C1492" s="2" t="s">
        <v>264</v>
      </c>
      <c r="D1492" s="195" t="s">
        <v>54</v>
      </c>
      <c r="E1492" s="1">
        <v>109</v>
      </c>
      <c r="F1492" s="106">
        <f t="shared" si="394"/>
        <v>2040</v>
      </c>
      <c r="G1492" s="237">
        <v>1440</v>
      </c>
      <c r="H1492" s="237">
        <v>600</v>
      </c>
      <c r="I1492" s="237">
        <v>0</v>
      </c>
      <c r="J1492" s="114">
        <f t="shared" si="395"/>
        <v>222360</v>
      </c>
      <c r="K1492" s="195" t="s">
        <v>253</v>
      </c>
      <c r="L1492" s="203">
        <v>222360</v>
      </c>
      <c r="M1492" s="203">
        <v>0</v>
      </c>
      <c r="O1492" s="190"/>
    </row>
    <row r="1493" spans="2:15" ht="47.25" customHeight="1" outlineLevel="2" x14ac:dyDescent="0.3">
      <c r="B1493" s="3" t="s">
        <v>2274</v>
      </c>
      <c r="C1493" s="2" t="s">
        <v>265</v>
      </c>
      <c r="D1493" s="195" t="s">
        <v>54</v>
      </c>
      <c r="E1493" s="1">
        <v>1</v>
      </c>
      <c r="F1493" s="106">
        <f t="shared" si="394"/>
        <v>1920000</v>
      </c>
      <c r="G1493" s="237">
        <v>360000</v>
      </c>
      <c r="H1493" s="237">
        <v>1560000</v>
      </c>
      <c r="I1493" s="237">
        <v>0</v>
      </c>
      <c r="J1493" s="114">
        <f t="shared" si="395"/>
        <v>1920000</v>
      </c>
      <c r="K1493" s="195" t="s">
        <v>253</v>
      </c>
      <c r="L1493" s="203">
        <v>1920000</v>
      </c>
      <c r="M1493" s="203">
        <v>0</v>
      </c>
      <c r="O1493" s="190"/>
    </row>
    <row r="1494" spans="2:15" ht="126" customHeight="1" outlineLevel="2" x14ac:dyDescent="0.3">
      <c r="B1494" s="3" t="s">
        <v>2275</v>
      </c>
      <c r="C1494" s="2" t="s">
        <v>266</v>
      </c>
      <c r="D1494" s="195" t="s">
        <v>54</v>
      </c>
      <c r="E1494" s="1">
        <v>1</v>
      </c>
      <c r="F1494" s="106">
        <f t="shared" si="394"/>
        <v>2225711.94</v>
      </c>
      <c r="G1494" s="237">
        <v>403149.84</v>
      </c>
      <c r="H1494" s="237">
        <v>0</v>
      </c>
      <c r="I1494" s="237">
        <v>20250.689999999999</v>
      </c>
      <c r="J1494" s="114">
        <f t="shared" si="395"/>
        <v>2225711.94</v>
      </c>
      <c r="K1494" s="195" t="s">
        <v>253</v>
      </c>
      <c r="L1494" s="203">
        <v>2225711.62</v>
      </c>
      <c r="M1494" s="203">
        <v>0.32</v>
      </c>
      <c r="O1494" s="190"/>
    </row>
    <row r="1495" spans="2:15" ht="31.5" customHeight="1" outlineLevel="2" x14ac:dyDescent="0.3">
      <c r="B1495" s="3" t="s">
        <v>2276</v>
      </c>
      <c r="C1495" s="2" t="s">
        <v>267</v>
      </c>
      <c r="D1495" s="195" t="s">
        <v>54</v>
      </c>
      <c r="E1495" s="1">
        <v>109</v>
      </c>
      <c r="F1495" s="106">
        <f t="shared" si="394"/>
        <v>2700</v>
      </c>
      <c r="G1495" s="237">
        <v>300</v>
      </c>
      <c r="H1495" s="237">
        <v>2400</v>
      </c>
      <c r="I1495" s="237">
        <v>0</v>
      </c>
      <c r="J1495" s="114">
        <f t="shared" si="395"/>
        <v>294300</v>
      </c>
      <c r="K1495" s="195" t="s">
        <v>253</v>
      </c>
      <c r="L1495" s="203">
        <v>294300</v>
      </c>
      <c r="M1495" s="203">
        <v>0</v>
      </c>
      <c r="O1495" s="190"/>
    </row>
    <row r="1496" spans="2:15" ht="31.5" customHeight="1" outlineLevel="2" x14ac:dyDescent="0.3">
      <c r="B1496" s="3" t="s">
        <v>2277</v>
      </c>
      <c r="C1496" s="2" t="s">
        <v>269</v>
      </c>
      <c r="D1496" s="195" t="s">
        <v>270</v>
      </c>
      <c r="E1496" s="1">
        <v>1</v>
      </c>
      <c r="F1496" s="106">
        <f t="shared" si="394"/>
        <v>12000</v>
      </c>
      <c r="G1496" s="237">
        <v>3000</v>
      </c>
      <c r="H1496" s="237">
        <v>9000</v>
      </c>
      <c r="I1496" s="237">
        <v>0</v>
      </c>
      <c r="J1496" s="114">
        <f t="shared" si="395"/>
        <v>12000</v>
      </c>
      <c r="K1496" s="195" t="s">
        <v>253</v>
      </c>
      <c r="L1496" s="203">
        <v>12000</v>
      </c>
      <c r="M1496" s="203">
        <v>0</v>
      </c>
      <c r="O1496" s="190"/>
    </row>
    <row r="1497" spans="2:15" ht="15.75" customHeight="1" outlineLevel="1" x14ac:dyDescent="0.3">
      <c r="B1497" s="172" t="s">
        <v>2029</v>
      </c>
      <c r="C1497" s="171" t="s">
        <v>42</v>
      </c>
      <c r="D1497" s="168"/>
      <c r="E1497" s="107"/>
      <c r="F1497" s="169"/>
      <c r="G1497" s="169"/>
      <c r="H1497" s="169"/>
      <c r="I1497" s="169"/>
      <c r="J1497" s="112">
        <f>SUBTOTAL(9,J1498:J1503)</f>
        <v>25790931.539999999</v>
      </c>
      <c r="K1497" s="16"/>
      <c r="L1497" s="203">
        <v>0</v>
      </c>
      <c r="M1497" s="203"/>
      <c r="O1497" s="190"/>
    </row>
    <row r="1498" spans="2:15" ht="47.25" customHeight="1" outlineLevel="2" x14ac:dyDescent="0.3">
      <c r="B1498" s="3" t="s">
        <v>2278</v>
      </c>
      <c r="C1498" s="2" t="s">
        <v>555</v>
      </c>
      <c r="D1498" s="195" t="s">
        <v>31</v>
      </c>
      <c r="E1498" s="1">
        <v>1</v>
      </c>
      <c r="F1498" s="106">
        <f t="shared" ref="F1498:F1503" si="396">G1498+H1498+I1498*90</f>
        <v>9129839.6999999993</v>
      </c>
      <c r="G1498" s="237">
        <v>1670047.5</v>
      </c>
      <c r="H1498" s="237">
        <v>0</v>
      </c>
      <c r="I1498" s="237">
        <v>82886.58</v>
      </c>
      <c r="J1498" s="114">
        <f t="shared" ref="J1498:J1503" si="397">E1498*F1498</f>
        <v>9129839.6999999993</v>
      </c>
      <c r="K1498" s="195"/>
      <c r="L1498" s="203">
        <v>9129839.4700000007</v>
      </c>
      <c r="M1498" s="203">
        <v>0.23</v>
      </c>
      <c r="O1498" s="190"/>
    </row>
    <row r="1499" spans="2:15" ht="15.75" customHeight="1" outlineLevel="2" x14ac:dyDescent="0.3">
      <c r="B1499" s="3" t="s">
        <v>2279</v>
      </c>
      <c r="C1499" s="2" t="s">
        <v>102</v>
      </c>
      <c r="D1499" s="195" t="s">
        <v>31</v>
      </c>
      <c r="E1499" s="1">
        <v>1</v>
      </c>
      <c r="F1499" s="106">
        <f t="shared" si="396"/>
        <v>0</v>
      </c>
      <c r="G1499" s="237">
        <v>0</v>
      </c>
      <c r="H1499" s="237">
        <v>0</v>
      </c>
      <c r="I1499" s="237">
        <v>0</v>
      </c>
      <c r="J1499" s="114">
        <f t="shared" si="397"/>
        <v>0</v>
      </c>
      <c r="K1499" s="195"/>
      <c r="L1499" s="203">
        <v>0</v>
      </c>
      <c r="M1499" s="203">
        <v>0</v>
      </c>
      <c r="O1499" s="190"/>
    </row>
    <row r="1500" spans="2:15" ht="15.75" customHeight="1" outlineLevel="2" x14ac:dyDescent="0.3">
      <c r="B1500" s="3" t="s">
        <v>2280</v>
      </c>
      <c r="C1500" s="2" t="s">
        <v>101</v>
      </c>
      <c r="D1500" s="195" t="s">
        <v>31</v>
      </c>
      <c r="E1500" s="1">
        <v>1</v>
      </c>
      <c r="F1500" s="106">
        <f t="shared" si="396"/>
        <v>0</v>
      </c>
      <c r="G1500" s="237">
        <v>0</v>
      </c>
      <c r="H1500" s="237">
        <v>0</v>
      </c>
      <c r="I1500" s="237">
        <v>0</v>
      </c>
      <c r="J1500" s="114">
        <f t="shared" si="397"/>
        <v>0</v>
      </c>
      <c r="K1500" s="195"/>
      <c r="L1500" s="203">
        <v>0</v>
      </c>
      <c r="M1500" s="203">
        <v>0</v>
      </c>
      <c r="O1500" s="190"/>
    </row>
    <row r="1501" spans="2:15" ht="47.25" customHeight="1" outlineLevel="2" x14ac:dyDescent="0.3">
      <c r="B1501" s="3" t="s">
        <v>2281</v>
      </c>
      <c r="C1501" s="2" t="s">
        <v>556</v>
      </c>
      <c r="D1501" s="195" t="s">
        <v>31</v>
      </c>
      <c r="E1501" s="1">
        <v>2</v>
      </c>
      <c r="F1501" s="106">
        <f t="shared" si="396"/>
        <v>8330545.9199999999</v>
      </c>
      <c r="G1501" s="237">
        <v>1523322.12</v>
      </c>
      <c r="H1501" s="237">
        <v>0</v>
      </c>
      <c r="I1501" s="237">
        <v>75635.820000000007</v>
      </c>
      <c r="J1501" s="114">
        <f t="shared" si="397"/>
        <v>16661091.84</v>
      </c>
      <c r="K1501" s="195"/>
      <c r="L1501" s="203">
        <v>16661091.369999999</v>
      </c>
      <c r="M1501" s="203">
        <v>0.47</v>
      </c>
      <c r="O1501" s="190"/>
    </row>
    <row r="1502" spans="2:15" ht="15.75" customHeight="1" outlineLevel="2" x14ac:dyDescent="0.3">
      <c r="B1502" s="3" t="s">
        <v>2282</v>
      </c>
      <c r="C1502" s="2" t="s">
        <v>102</v>
      </c>
      <c r="D1502" s="195" t="s">
        <v>31</v>
      </c>
      <c r="E1502" s="1">
        <v>2</v>
      </c>
      <c r="F1502" s="106">
        <f t="shared" si="396"/>
        <v>0</v>
      </c>
      <c r="G1502" s="237">
        <v>0</v>
      </c>
      <c r="H1502" s="237">
        <v>0</v>
      </c>
      <c r="I1502" s="237">
        <v>0</v>
      </c>
      <c r="J1502" s="114">
        <f t="shared" si="397"/>
        <v>0</v>
      </c>
      <c r="K1502" s="195"/>
      <c r="L1502" s="203">
        <v>0</v>
      </c>
      <c r="M1502" s="203">
        <v>0</v>
      </c>
      <c r="O1502" s="190"/>
    </row>
    <row r="1503" spans="2:15" ht="15.75" customHeight="1" outlineLevel="2" x14ac:dyDescent="0.3">
      <c r="B1503" s="3" t="s">
        <v>2283</v>
      </c>
      <c r="C1503" s="2" t="s">
        <v>101</v>
      </c>
      <c r="D1503" s="195" t="s">
        <v>31</v>
      </c>
      <c r="E1503" s="1">
        <v>2</v>
      </c>
      <c r="F1503" s="106">
        <f t="shared" si="396"/>
        <v>0</v>
      </c>
      <c r="G1503" s="237">
        <v>0</v>
      </c>
      <c r="H1503" s="237">
        <v>0</v>
      </c>
      <c r="I1503" s="237">
        <v>0</v>
      </c>
      <c r="J1503" s="114">
        <f t="shared" si="397"/>
        <v>0</v>
      </c>
      <c r="K1503" s="195"/>
      <c r="L1503" s="203">
        <v>0</v>
      </c>
      <c r="M1503" s="203">
        <v>0</v>
      </c>
      <c r="O1503" s="190"/>
    </row>
    <row r="1504" spans="2:15" ht="15.75" customHeight="1" outlineLevel="1" x14ac:dyDescent="0.3">
      <c r="B1504" s="172" t="s">
        <v>2030</v>
      </c>
      <c r="C1504" s="97" t="s">
        <v>643</v>
      </c>
      <c r="D1504" s="168" t="s">
        <v>11</v>
      </c>
      <c r="E1504" s="107">
        <f>E1509+E1517</f>
        <v>6653.3175000000001</v>
      </c>
      <c r="F1504" s="169"/>
      <c r="G1504" s="169"/>
      <c r="H1504" s="169"/>
      <c r="I1504" s="169"/>
      <c r="J1504" s="112">
        <f>SUBTOTAL(9,J1505:J1523)</f>
        <v>147814260.34999999</v>
      </c>
      <c r="K1504" s="16"/>
      <c r="L1504" s="203">
        <v>0</v>
      </c>
      <c r="M1504" s="203"/>
      <c r="O1504" s="190"/>
    </row>
    <row r="1505" spans="2:15" s="173" customFormat="1" ht="15.75" customHeight="1" outlineLevel="2" x14ac:dyDescent="0.3">
      <c r="B1505" s="176" t="s">
        <v>2284</v>
      </c>
      <c r="C1505" s="96" t="s">
        <v>785</v>
      </c>
      <c r="D1505" s="213" t="s">
        <v>11</v>
      </c>
      <c r="E1505" s="29">
        <v>6374.1674999999996</v>
      </c>
      <c r="F1505" s="193"/>
      <c r="G1505" s="237"/>
      <c r="H1505" s="237"/>
      <c r="I1505" s="237"/>
      <c r="J1505" s="194"/>
      <c r="K1505" s="212"/>
      <c r="L1505" s="203">
        <v>0</v>
      </c>
      <c r="M1505" s="203">
        <v>0</v>
      </c>
      <c r="O1505" s="190"/>
    </row>
    <row r="1506" spans="2:15" s="173" customFormat="1" ht="31.2" outlineLevel="2" x14ac:dyDescent="0.3">
      <c r="B1506" s="210" t="s">
        <v>2285</v>
      </c>
      <c r="C1506" s="174" t="s">
        <v>594</v>
      </c>
      <c r="D1506" s="213" t="s">
        <v>11</v>
      </c>
      <c r="E1506" s="29">
        <v>6374.1674999999996</v>
      </c>
      <c r="F1506" s="193">
        <f t="shared" ref="F1506:F1510" si="398">G1506+H1506+I1506*90</f>
        <v>2009.16</v>
      </c>
      <c r="G1506" s="237">
        <v>880</v>
      </c>
      <c r="H1506" s="237">
        <v>1129.1600000000001</v>
      </c>
      <c r="I1506" s="237">
        <v>0</v>
      </c>
      <c r="J1506" s="194">
        <f t="shared" ref="J1506:J1510" si="399">E1506*F1506</f>
        <v>12806722.369999999</v>
      </c>
      <c r="K1506" s="212"/>
      <c r="L1506" s="203">
        <v>12806728.75</v>
      </c>
      <c r="M1506" s="203">
        <v>-6.38</v>
      </c>
      <c r="O1506" s="190"/>
    </row>
    <row r="1507" spans="2:15" s="173" customFormat="1" ht="63" customHeight="1" outlineLevel="2" x14ac:dyDescent="0.3">
      <c r="B1507" s="210" t="s">
        <v>2286</v>
      </c>
      <c r="C1507" s="174" t="s">
        <v>637</v>
      </c>
      <c r="D1507" s="213" t="s">
        <v>11</v>
      </c>
      <c r="E1507" s="29">
        <v>6374.1674999999996</v>
      </c>
      <c r="F1507" s="193">
        <f t="shared" si="398"/>
        <v>2895.45</v>
      </c>
      <c r="G1507" s="237">
        <v>1507.77</v>
      </c>
      <c r="H1507" s="237">
        <v>1387.68</v>
      </c>
      <c r="I1507" s="237">
        <v>0</v>
      </c>
      <c r="J1507" s="194">
        <f t="shared" si="399"/>
        <v>18456083.289999999</v>
      </c>
      <c r="K1507" s="212"/>
      <c r="L1507" s="203">
        <v>18456064.100000001</v>
      </c>
      <c r="M1507" s="203">
        <v>19.190000000000001</v>
      </c>
      <c r="O1507" s="190"/>
    </row>
    <row r="1508" spans="2:15" s="173" customFormat="1" ht="46.8" outlineLevel="2" x14ac:dyDescent="0.3">
      <c r="B1508" s="210" t="s">
        <v>2287</v>
      </c>
      <c r="C1508" s="174" t="s">
        <v>622</v>
      </c>
      <c r="D1508" s="213" t="s">
        <v>11</v>
      </c>
      <c r="E1508" s="29">
        <v>6374.1674999999996</v>
      </c>
      <c r="F1508" s="193">
        <f t="shared" si="398"/>
        <v>3282.59</v>
      </c>
      <c r="G1508" s="237">
        <v>880</v>
      </c>
      <c r="H1508" s="237">
        <v>2402.59</v>
      </c>
      <c r="I1508" s="237">
        <v>0</v>
      </c>
      <c r="J1508" s="194">
        <f t="shared" si="399"/>
        <v>20923778.489999998</v>
      </c>
      <c r="K1508" s="212"/>
      <c r="L1508" s="203">
        <v>20923759.370000001</v>
      </c>
      <c r="M1508" s="203">
        <v>19.12</v>
      </c>
      <c r="O1508" s="190"/>
    </row>
    <row r="1509" spans="2:15" s="173" customFormat="1" ht="31.5" customHeight="1" outlineLevel="2" x14ac:dyDescent="0.3">
      <c r="B1509" s="210" t="s">
        <v>2288</v>
      </c>
      <c r="C1509" s="174" t="s">
        <v>790</v>
      </c>
      <c r="D1509" s="213" t="s">
        <v>11</v>
      </c>
      <c r="E1509" s="29">
        <v>6374.1674999999996</v>
      </c>
      <c r="F1509" s="193">
        <f t="shared" si="398"/>
        <v>7607.53</v>
      </c>
      <c r="G1509" s="237">
        <v>2428.0300000000002</v>
      </c>
      <c r="H1509" s="237">
        <v>0</v>
      </c>
      <c r="I1509" s="237">
        <v>57.55</v>
      </c>
      <c r="J1509" s="194">
        <f t="shared" si="399"/>
        <v>48491670.479999997</v>
      </c>
      <c r="K1509" s="212"/>
      <c r="L1509" s="203">
        <v>48493518.990000002</v>
      </c>
      <c r="M1509" s="203">
        <v>-1848.51</v>
      </c>
      <c r="O1509" s="190"/>
    </row>
    <row r="1510" spans="2:15" s="173" customFormat="1" ht="31.5" customHeight="1" outlineLevel="2" x14ac:dyDescent="0.3">
      <c r="B1510" s="210" t="s">
        <v>2289</v>
      </c>
      <c r="C1510" s="174" t="s">
        <v>624</v>
      </c>
      <c r="D1510" s="213" t="s">
        <v>11</v>
      </c>
      <c r="E1510" s="29">
        <v>6374.1674999999996</v>
      </c>
      <c r="F1510" s="193">
        <f t="shared" si="398"/>
        <v>539.58000000000004</v>
      </c>
      <c r="G1510" s="237">
        <v>269.79000000000002</v>
      </c>
      <c r="H1510" s="237">
        <v>269.79000000000002</v>
      </c>
      <c r="I1510" s="237">
        <v>0</v>
      </c>
      <c r="J1510" s="194">
        <f t="shared" si="399"/>
        <v>3439373.3</v>
      </c>
      <c r="K1510" s="212"/>
      <c r="L1510" s="203">
        <v>3439322.31</v>
      </c>
      <c r="M1510" s="203">
        <v>50.99</v>
      </c>
      <c r="O1510" s="190"/>
    </row>
    <row r="1511" spans="2:15" s="173" customFormat="1" ht="15.75" customHeight="1" outlineLevel="2" x14ac:dyDescent="0.3">
      <c r="B1511" s="176" t="s">
        <v>2290</v>
      </c>
      <c r="C1511" s="96" t="s">
        <v>782</v>
      </c>
      <c r="D1511" s="213" t="s">
        <v>11</v>
      </c>
      <c r="E1511" s="29">
        <v>1574.45</v>
      </c>
      <c r="F1511" s="193"/>
      <c r="G1511" s="237"/>
      <c r="H1511" s="237"/>
      <c r="I1511" s="237"/>
      <c r="J1511" s="194"/>
      <c r="K1511" s="212"/>
      <c r="L1511" s="203">
        <v>0</v>
      </c>
      <c r="M1511" s="203">
        <v>0</v>
      </c>
      <c r="O1511" s="190"/>
    </row>
    <row r="1512" spans="2:15" s="173" customFormat="1" outlineLevel="2" x14ac:dyDescent="0.3">
      <c r="B1512" s="210" t="s">
        <v>2291</v>
      </c>
      <c r="C1512" s="174" t="s">
        <v>600</v>
      </c>
      <c r="D1512" s="213" t="s">
        <v>11</v>
      </c>
      <c r="E1512" s="29">
        <v>1574.45</v>
      </c>
      <c r="F1512" s="193">
        <f t="shared" ref="F1512:F1514" si="400">G1512+H1512+I1512*90</f>
        <v>3385.28</v>
      </c>
      <c r="G1512" s="237">
        <v>1963.09</v>
      </c>
      <c r="H1512" s="237">
        <v>1422.19</v>
      </c>
      <c r="I1512" s="237">
        <v>0</v>
      </c>
      <c r="J1512" s="194">
        <f t="shared" ref="J1512:J1514" si="401">E1512*F1512</f>
        <v>5329954.0999999996</v>
      </c>
      <c r="K1512" s="212"/>
      <c r="L1512" s="203">
        <v>5329958.82</v>
      </c>
      <c r="M1512" s="203">
        <v>-4.72</v>
      </c>
      <c r="O1512" s="190"/>
    </row>
    <row r="1513" spans="2:15" s="173" customFormat="1" ht="46.8" outlineLevel="2" x14ac:dyDescent="0.3">
      <c r="B1513" s="210" t="s">
        <v>2292</v>
      </c>
      <c r="C1513" s="174" t="s">
        <v>602</v>
      </c>
      <c r="D1513" s="213" t="s">
        <v>11</v>
      </c>
      <c r="E1513" s="29">
        <v>1574.45</v>
      </c>
      <c r="F1513" s="193">
        <f t="shared" si="400"/>
        <v>1589.8</v>
      </c>
      <c r="G1513" s="237">
        <v>312.73</v>
      </c>
      <c r="H1513" s="237">
        <v>1277.07</v>
      </c>
      <c r="I1513" s="237">
        <v>0</v>
      </c>
      <c r="J1513" s="194">
        <f t="shared" si="401"/>
        <v>2503060.61</v>
      </c>
      <c r="K1513" s="212"/>
      <c r="L1513" s="203">
        <v>2503058.5</v>
      </c>
      <c r="M1513" s="203">
        <v>2.11</v>
      </c>
      <c r="O1513" s="190"/>
    </row>
    <row r="1514" spans="2:15" s="173" customFormat="1" ht="15.75" customHeight="1" outlineLevel="2" x14ac:dyDescent="0.3">
      <c r="B1514" s="210" t="s">
        <v>2293</v>
      </c>
      <c r="C1514" s="174" t="s">
        <v>632</v>
      </c>
      <c r="D1514" s="213" t="s">
        <v>11</v>
      </c>
      <c r="E1514" s="29">
        <v>1574.45</v>
      </c>
      <c r="F1514" s="193">
        <f t="shared" si="400"/>
        <v>5668.11</v>
      </c>
      <c r="G1514" s="237">
        <v>1713.61</v>
      </c>
      <c r="H1514" s="237">
        <v>3954.5</v>
      </c>
      <c r="I1514" s="237">
        <v>0</v>
      </c>
      <c r="J1514" s="194">
        <f t="shared" si="401"/>
        <v>8924155.7899999991</v>
      </c>
      <c r="K1514" s="212"/>
      <c r="L1514" s="203">
        <v>8924160.5099999998</v>
      </c>
      <c r="M1514" s="203">
        <v>-4.72</v>
      </c>
      <c r="O1514" s="190"/>
    </row>
    <row r="1515" spans="2:15" s="173" customFormat="1" ht="15.75" customHeight="1" outlineLevel="2" x14ac:dyDescent="0.3">
      <c r="B1515" s="176" t="s">
        <v>2294</v>
      </c>
      <c r="C1515" s="96" t="s">
        <v>779</v>
      </c>
      <c r="D1515" s="213" t="s">
        <v>11</v>
      </c>
      <c r="E1515" s="29">
        <v>279.14999999999998</v>
      </c>
      <c r="F1515" s="193"/>
      <c r="G1515" s="237"/>
      <c r="H1515" s="237"/>
      <c r="I1515" s="237"/>
      <c r="J1515" s="194"/>
      <c r="K1515" s="212"/>
      <c r="L1515" s="203">
        <v>0</v>
      </c>
      <c r="M1515" s="203">
        <v>0</v>
      </c>
      <c r="O1515" s="190"/>
    </row>
    <row r="1516" spans="2:15" s="173" customFormat="1" ht="31.5" customHeight="1" outlineLevel="2" x14ac:dyDescent="0.3">
      <c r="B1516" s="210" t="s">
        <v>2295</v>
      </c>
      <c r="C1516" s="174" t="s">
        <v>604</v>
      </c>
      <c r="D1516" s="213" t="s">
        <v>11</v>
      </c>
      <c r="E1516" s="29">
        <v>279.14999999999998</v>
      </c>
      <c r="F1516" s="193">
        <f t="shared" ref="F1516:F1517" si="402">G1516+H1516+I1516*90</f>
        <v>2895.45</v>
      </c>
      <c r="G1516" s="237">
        <v>1507.77</v>
      </c>
      <c r="H1516" s="237">
        <v>1387.68</v>
      </c>
      <c r="I1516" s="237">
        <v>0</v>
      </c>
      <c r="J1516" s="194">
        <f t="shared" ref="J1516:J1517" si="403">E1516*F1516</f>
        <v>808264.87</v>
      </c>
      <c r="K1516" s="212"/>
      <c r="L1516" s="203">
        <v>808264.03</v>
      </c>
      <c r="M1516" s="203">
        <v>0.84</v>
      </c>
      <c r="O1516" s="190"/>
    </row>
    <row r="1517" spans="2:15" s="173" customFormat="1" ht="63" customHeight="1" outlineLevel="2" x14ac:dyDescent="0.3">
      <c r="B1517" s="210" t="s">
        <v>2059</v>
      </c>
      <c r="C1517" s="174" t="s">
        <v>798</v>
      </c>
      <c r="D1517" s="213" t="s">
        <v>11</v>
      </c>
      <c r="E1517" s="29">
        <v>279.14999999999998</v>
      </c>
      <c r="F1517" s="193">
        <f t="shared" si="402"/>
        <v>1230.2</v>
      </c>
      <c r="G1517" s="237">
        <v>517.98</v>
      </c>
      <c r="H1517" s="237">
        <v>712.22</v>
      </c>
      <c r="I1517" s="237">
        <v>0</v>
      </c>
      <c r="J1517" s="194">
        <f t="shared" si="403"/>
        <v>343410.33</v>
      </c>
      <c r="K1517" s="212"/>
      <c r="L1517" s="203">
        <v>343409.52</v>
      </c>
      <c r="M1517" s="203">
        <v>0.81</v>
      </c>
      <c r="O1517" s="190"/>
    </row>
    <row r="1518" spans="2:15" s="173" customFormat="1" ht="15.75" customHeight="1" outlineLevel="2" x14ac:dyDescent="0.3">
      <c r="B1518" s="176" t="s">
        <v>2296</v>
      </c>
      <c r="C1518" s="96" t="s">
        <v>783</v>
      </c>
      <c r="D1518" s="213" t="s">
        <v>11</v>
      </c>
      <c r="E1518" s="29">
        <v>877.94</v>
      </c>
      <c r="F1518" s="193"/>
      <c r="G1518" s="237"/>
      <c r="H1518" s="237"/>
      <c r="I1518" s="237"/>
      <c r="J1518" s="194"/>
      <c r="K1518" s="212"/>
      <c r="L1518" s="203">
        <v>0</v>
      </c>
      <c r="M1518" s="203">
        <v>0</v>
      </c>
      <c r="O1518" s="190"/>
    </row>
    <row r="1519" spans="2:15" s="173" customFormat="1" ht="31.5" customHeight="1" outlineLevel="2" x14ac:dyDescent="0.3">
      <c r="B1519" s="176" t="s">
        <v>2297</v>
      </c>
      <c r="C1519" s="174" t="s">
        <v>633</v>
      </c>
      <c r="D1519" s="213" t="s">
        <v>11</v>
      </c>
      <c r="E1519" s="29">
        <v>877.94</v>
      </c>
      <c r="F1519" s="193">
        <f t="shared" ref="F1519:F1523" si="404">G1519+H1519+I1519*90</f>
        <v>15107.72</v>
      </c>
      <c r="G1519" s="237">
        <v>2697.81</v>
      </c>
      <c r="H1519" s="237">
        <v>12409.91</v>
      </c>
      <c r="I1519" s="237">
        <v>0</v>
      </c>
      <c r="J1519" s="194">
        <f t="shared" ref="J1519:J1523" si="405">E1519*F1519</f>
        <v>13263671.699999999</v>
      </c>
      <c r="K1519" s="212"/>
      <c r="L1519" s="203">
        <v>13263670.82</v>
      </c>
      <c r="M1519" s="203">
        <v>0.88</v>
      </c>
      <c r="O1519" s="190"/>
    </row>
    <row r="1520" spans="2:15" s="173" customFormat="1" ht="47.25" customHeight="1" outlineLevel="2" x14ac:dyDescent="0.3">
      <c r="B1520" s="176" t="s">
        <v>2298</v>
      </c>
      <c r="C1520" s="174" t="s">
        <v>797</v>
      </c>
      <c r="D1520" s="22" t="s">
        <v>787</v>
      </c>
      <c r="E1520" s="29">
        <v>3832.24</v>
      </c>
      <c r="F1520" s="193">
        <f t="shared" si="404"/>
        <v>1942.28</v>
      </c>
      <c r="G1520" s="237">
        <v>1086.22</v>
      </c>
      <c r="H1520" s="237">
        <v>856.06</v>
      </c>
      <c r="I1520" s="237">
        <v>0</v>
      </c>
      <c r="J1520" s="194">
        <f t="shared" si="405"/>
        <v>7443283.1100000003</v>
      </c>
      <c r="K1520" s="212" t="s">
        <v>786</v>
      </c>
      <c r="L1520" s="203">
        <v>7443309.79</v>
      </c>
      <c r="M1520" s="203">
        <v>-26.68</v>
      </c>
      <c r="O1520" s="190"/>
    </row>
    <row r="1521" spans="2:15" s="173" customFormat="1" ht="47.25" customHeight="1" outlineLevel="2" x14ac:dyDescent="0.3">
      <c r="B1521" s="176" t="s">
        <v>2299</v>
      </c>
      <c r="C1521" s="174" t="s">
        <v>634</v>
      </c>
      <c r="D1521" s="22" t="s">
        <v>787</v>
      </c>
      <c r="E1521" s="29">
        <v>671.875</v>
      </c>
      <c r="F1521" s="193">
        <f t="shared" si="404"/>
        <v>2544.06</v>
      </c>
      <c r="G1521" s="237">
        <v>941.48</v>
      </c>
      <c r="H1521" s="237">
        <v>1602.58</v>
      </c>
      <c r="I1521" s="237">
        <v>0</v>
      </c>
      <c r="J1521" s="194">
        <f t="shared" si="405"/>
        <v>1709290.31</v>
      </c>
      <c r="K1521" s="212"/>
      <c r="L1521" s="203">
        <v>1709288.75</v>
      </c>
      <c r="M1521" s="203">
        <v>1.56</v>
      </c>
      <c r="O1521" s="190"/>
    </row>
    <row r="1522" spans="2:15" s="173" customFormat="1" ht="31.5" customHeight="1" outlineLevel="2" x14ac:dyDescent="0.3">
      <c r="B1522" s="176" t="s">
        <v>2300</v>
      </c>
      <c r="C1522" s="174" t="s">
        <v>609</v>
      </c>
      <c r="D1522" s="22" t="s">
        <v>787</v>
      </c>
      <c r="E1522" s="29">
        <v>157.5</v>
      </c>
      <c r="F1522" s="193">
        <f t="shared" si="404"/>
        <v>10546.4</v>
      </c>
      <c r="G1522" s="237">
        <v>3266.08</v>
      </c>
      <c r="H1522" s="237">
        <v>7280.32</v>
      </c>
      <c r="I1522" s="237">
        <v>0</v>
      </c>
      <c r="J1522" s="194">
        <f t="shared" si="405"/>
        <v>1661058</v>
      </c>
      <c r="K1522" s="212"/>
      <c r="L1522" s="203">
        <v>1661058.49</v>
      </c>
      <c r="M1522" s="203">
        <v>-0.49</v>
      </c>
      <c r="O1522" s="190"/>
    </row>
    <row r="1523" spans="2:15" s="173" customFormat="1" ht="68.25" customHeight="1" outlineLevel="2" x14ac:dyDescent="0.3">
      <c r="B1523" s="176" t="s">
        <v>2301</v>
      </c>
      <c r="C1523" s="174" t="s">
        <v>894</v>
      </c>
      <c r="D1523" s="213" t="s">
        <v>11</v>
      </c>
      <c r="E1523" s="29">
        <v>120</v>
      </c>
      <c r="F1523" s="193">
        <f t="shared" si="404"/>
        <v>14254.03</v>
      </c>
      <c r="G1523" s="237">
        <v>4404.6099999999997</v>
      </c>
      <c r="H1523" s="237">
        <v>9849.42</v>
      </c>
      <c r="I1523" s="237">
        <v>0</v>
      </c>
      <c r="J1523" s="194">
        <f t="shared" si="405"/>
        <v>1710483.6</v>
      </c>
      <c r="K1523" s="212" t="s">
        <v>897</v>
      </c>
      <c r="L1523" s="203">
        <v>1710483.23</v>
      </c>
      <c r="M1523" s="203">
        <v>0.37</v>
      </c>
      <c r="O1523" s="190"/>
    </row>
    <row r="1524" spans="2:15" ht="15.75" customHeight="1" outlineLevel="1" x14ac:dyDescent="0.3">
      <c r="B1524" s="172" t="s">
        <v>2031</v>
      </c>
      <c r="C1524" s="97" t="s">
        <v>775</v>
      </c>
      <c r="D1524" s="168"/>
      <c r="E1524" s="107"/>
      <c r="F1524" s="169"/>
      <c r="G1524" s="169"/>
      <c r="H1524" s="169"/>
      <c r="I1524" s="169"/>
      <c r="J1524" s="112">
        <f>SUBTOTAL(9,J1525:J1535)</f>
        <v>134414572.77000001</v>
      </c>
      <c r="K1524" s="16"/>
      <c r="L1524" s="203">
        <v>0</v>
      </c>
      <c r="M1524" s="203"/>
      <c r="O1524" s="190"/>
    </row>
    <row r="1525" spans="2:15" s="173" customFormat="1" ht="157.5" customHeight="1" outlineLevel="2" x14ac:dyDescent="0.3">
      <c r="B1525" s="176" t="s">
        <v>2302</v>
      </c>
      <c r="C1525" s="174" t="s">
        <v>3088</v>
      </c>
      <c r="D1525" s="213" t="s">
        <v>593</v>
      </c>
      <c r="E1525" s="29">
        <v>1681.46</v>
      </c>
      <c r="F1525" s="193">
        <f t="shared" ref="F1525:F1535" si="406">G1525+H1525+I1525*90</f>
        <v>37047.379999999997</v>
      </c>
      <c r="G1525" s="237">
        <v>3566.24</v>
      </c>
      <c r="H1525" s="237">
        <v>19805.64</v>
      </c>
      <c r="I1525" s="237">
        <v>151.94999999999999</v>
      </c>
      <c r="J1525" s="194">
        <f t="shared" ref="J1525:J1535" si="407">E1525*F1525</f>
        <v>62293687.57</v>
      </c>
      <c r="K1525" s="212"/>
      <c r="L1525" s="203">
        <v>62293135.18</v>
      </c>
      <c r="M1525" s="203">
        <v>552.39</v>
      </c>
      <c r="O1525" s="190"/>
    </row>
    <row r="1526" spans="2:15" s="173" customFormat="1" ht="157.5" customHeight="1" outlineLevel="2" x14ac:dyDescent="0.3">
      <c r="B1526" s="176" t="s">
        <v>2303</v>
      </c>
      <c r="C1526" s="174" t="s">
        <v>3089</v>
      </c>
      <c r="D1526" s="213" t="s">
        <v>593</v>
      </c>
      <c r="E1526" s="29">
        <v>914.64</v>
      </c>
      <c r="F1526" s="193">
        <f t="shared" si="406"/>
        <v>36928.17</v>
      </c>
      <c r="G1526" s="237">
        <v>3566.24</v>
      </c>
      <c r="H1526" s="237">
        <v>18071.830000000002</v>
      </c>
      <c r="I1526" s="237">
        <v>169.89</v>
      </c>
      <c r="J1526" s="194">
        <f t="shared" si="407"/>
        <v>33775981.409999996</v>
      </c>
      <c r="K1526" s="212"/>
      <c r="L1526" s="203">
        <v>33775747.049999997</v>
      </c>
      <c r="M1526" s="203">
        <v>234.36</v>
      </c>
      <c r="O1526" s="190"/>
    </row>
    <row r="1527" spans="2:15" s="173" customFormat="1" ht="15.75" customHeight="1" outlineLevel="2" x14ac:dyDescent="0.3">
      <c r="B1527" s="176" t="s">
        <v>2304</v>
      </c>
      <c r="C1527" s="174" t="s">
        <v>611</v>
      </c>
      <c r="D1527" s="213" t="s">
        <v>593</v>
      </c>
      <c r="E1527" s="29">
        <v>1582.41</v>
      </c>
      <c r="F1527" s="193">
        <f t="shared" si="406"/>
        <v>22227.1</v>
      </c>
      <c r="G1527" s="237">
        <v>0</v>
      </c>
      <c r="H1527" s="237">
        <v>22227.1</v>
      </c>
      <c r="I1527" s="237">
        <v>0</v>
      </c>
      <c r="J1527" s="194">
        <f t="shared" si="407"/>
        <v>35172385.310000002</v>
      </c>
      <c r="K1527" s="212"/>
      <c r="L1527" s="203">
        <v>35172385.310000002</v>
      </c>
      <c r="M1527" s="203">
        <v>0</v>
      </c>
      <c r="O1527" s="190"/>
    </row>
    <row r="1528" spans="2:15" s="173" customFormat="1" ht="31.5" customHeight="1" outlineLevel="2" x14ac:dyDescent="0.3">
      <c r="B1528" s="176" t="s">
        <v>2305</v>
      </c>
      <c r="C1528" s="179" t="s">
        <v>3084</v>
      </c>
      <c r="D1528" s="213" t="s">
        <v>593</v>
      </c>
      <c r="E1528" s="29">
        <v>23.89</v>
      </c>
      <c r="F1528" s="193">
        <f t="shared" si="406"/>
        <v>0</v>
      </c>
      <c r="G1528" s="237"/>
      <c r="H1528" s="237"/>
      <c r="I1528" s="237"/>
      <c r="J1528" s="194">
        <f t="shared" si="407"/>
        <v>0</v>
      </c>
      <c r="K1528" s="212"/>
      <c r="L1528" s="203">
        <v>0</v>
      </c>
      <c r="M1528" s="203">
        <v>0</v>
      </c>
      <c r="O1528" s="190"/>
    </row>
    <row r="1529" spans="2:15" s="173" customFormat="1" ht="78.75" customHeight="1" outlineLevel="2" x14ac:dyDescent="0.3">
      <c r="B1529" s="176" t="s">
        <v>2306</v>
      </c>
      <c r="C1529" s="174" t="s">
        <v>3085</v>
      </c>
      <c r="D1529" s="213" t="s">
        <v>593</v>
      </c>
      <c r="E1529" s="29">
        <v>23.89</v>
      </c>
      <c r="F1529" s="193">
        <f t="shared" si="406"/>
        <v>18003.73</v>
      </c>
      <c r="G1529" s="237">
        <v>2491.62</v>
      </c>
      <c r="H1529" s="237">
        <v>10399.209999999999</v>
      </c>
      <c r="I1529" s="237">
        <v>56.81</v>
      </c>
      <c r="J1529" s="194">
        <f t="shared" si="407"/>
        <v>430109.11</v>
      </c>
      <c r="K1529" s="212"/>
      <c r="L1529" s="203">
        <v>430107.31</v>
      </c>
      <c r="M1529" s="203">
        <v>1.8</v>
      </c>
      <c r="O1529" s="190"/>
    </row>
    <row r="1530" spans="2:15" s="173" customFormat="1" ht="126" customHeight="1" outlineLevel="2" x14ac:dyDescent="0.3">
      <c r="B1530" s="176" t="s">
        <v>2307</v>
      </c>
      <c r="C1530" s="174" t="s">
        <v>3086</v>
      </c>
      <c r="D1530" s="213" t="s">
        <v>593</v>
      </c>
      <c r="E1530" s="29">
        <v>17.187999999999999</v>
      </c>
      <c r="F1530" s="193">
        <f t="shared" si="406"/>
        <v>7700.54</v>
      </c>
      <c r="G1530" s="237">
        <v>1709.9</v>
      </c>
      <c r="H1530" s="237">
        <v>5990.64</v>
      </c>
      <c r="I1530" s="237">
        <v>0</v>
      </c>
      <c r="J1530" s="194">
        <f t="shared" si="407"/>
        <v>132356.88</v>
      </c>
      <c r="K1530" s="212"/>
      <c r="L1530" s="203">
        <v>132356.81</v>
      </c>
      <c r="M1530" s="203">
        <v>7.0000000000000007E-2</v>
      </c>
      <c r="O1530" s="190"/>
    </row>
    <row r="1531" spans="2:15" s="173" customFormat="1" ht="94.5" customHeight="1" outlineLevel="2" x14ac:dyDescent="0.3">
      <c r="B1531" s="176" t="s">
        <v>2308</v>
      </c>
      <c r="C1531" s="174" t="s">
        <v>3087</v>
      </c>
      <c r="D1531" s="213" t="s">
        <v>593</v>
      </c>
      <c r="E1531" s="29">
        <v>6.702</v>
      </c>
      <c r="F1531" s="193">
        <f t="shared" si="406"/>
        <v>59058.87</v>
      </c>
      <c r="G1531" s="237">
        <v>3469.28</v>
      </c>
      <c r="H1531" s="237">
        <v>24389.29</v>
      </c>
      <c r="I1531" s="237">
        <v>346.67</v>
      </c>
      <c r="J1531" s="194">
        <f t="shared" si="407"/>
        <v>395812.55</v>
      </c>
      <c r="K1531" s="212"/>
      <c r="L1531" s="203">
        <v>395810.82</v>
      </c>
      <c r="M1531" s="203">
        <v>1.73</v>
      </c>
      <c r="O1531" s="190"/>
    </row>
    <row r="1532" spans="2:15" s="173" customFormat="1" ht="31.5" customHeight="1" outlineLevel="2" x14ac:dyDescent="0.3">
      <c r="B1532" s="176" t="s">
        <v>2309</v>
      </c>
      <c r="C1532" s="174" t="s">
        <v>850</v>
      </c>
      <c r="D1532" s="213" t="s">
        <v>593</v>
      </c>
      <c r="E1532" s="29">
        <v>3233.6</v>
      </c>
      <c r="F1532" s="193">
        <f t="shared" si="406"/>
        <v>228.25</v>
      </c>
      <c r="G1532" s="237">
        <v>0</v>
      </c>
      <c r="H1532" s="237">
        <v>228.25</v>
      </c>
      <c r="I1532" s="237">
        <v>0</v>
      </c>
      <c r="J1532" s="194">
        <f t="shared" si="407"/>
        <v>738069.2</v>
      </c>
      <c r="K1532" s="212"/>
      <c r="L1532" s="203">
        <v>738081.66</v>
      </c>
      <c r="M1532" s="203">
        <v>-12.46</v>
      </c>
      <c r="O1532" s="190"/>
    </row>
    <row r="1533" spans="2:15" s="173" customFormat="1" ht="31.5" customHeight="1" outlineLevel="2" x14ac:dyDescent="0.3">
      <c r="B1533" s="176" t="s">
        <v>2310</v>
      </c>
      <c r="C1533" s="2" t="s">
        <v>847</v>
      </c>
      <c r="D1533" s="22" t="s">
        <v>593</v>
      </c>
      <c r="E1533" s="1">
        <v>3233.6</v>
      </c>
      <c r="F1533" s="193">
        <f t="shared" si="406"/>
        <v>114.13</v>
      </c>
      <c r="G1533" s="237">
        <v>0</v>
      </c>
      <c r="H1533" s="237">
        <v>114.13</v>
      </c>
      <c r="I1533" s="237">
        <v>0</v>
      </c>
      <c r="J1533" s="194">
        <f t="shared" si="407"/>
        <v>369050.77</v>
      </c>
      <c r="K1533" s="212"/>
      <c r="L1533" s="203">
        <v>369040.83</v>
      </c>
      <c r="M1533" s="203">
        <v>9.94</v>
      </c>
      <c r="O1533" s="190"/>
    </row>
    <row r="1534" spans="2:15" s="173" customFormat="1" ht="31.5" customHeight="1" outlineLevel="2" x14ac:dyDescent="0.3">
      <c r="B1534" s="176" t="s">
        <v>2311</v>
      </c>
      <c r="C1534" s="2" t="s">
        <v>848</v>
      </c>
      <c r="D1534" s="22" t="s">
        <v>593</v>
      </c>
      <c r="E1534" s="1">
        <v>3233.6</v>
      </c>
      <c r="F1534" s="193">
        <f t="shared" si="406"/>
        <v>228.25</v>
      </c>
      <c r="G1534" s="237">
        <v>0</v>
      </c>
      <c r="H1534" s="237">
        <v>228.25</v>
      </c>
      <c r="I1534" s="237">
        <v>0</v>
      </c>
      <c r="J1534" s="194">
        <f t="shared" si="407"/>
        <v>738069.2</v>
      </c>
      <c r="K1534" s="212"/>
      <c r="L1534" s="203">
        <v>738081.66</v>
      </c>
      <c r="M1534" s="203">
        <v>-12.46</v>
      </c>
      <c r="O1534" s="190"/>
    </row>
    <row r="1535" spans="2:15" s="173" customFormat="1" ht="31.5" customHeight="1" outlineLevel="2" x14ac:dyDescent="0.3">
      <c r="B1535" s="176" t="s">
        <v>2312</v>
      </c>
      <c r="C1535" s="174" t="s">
        <v>849</v>
      </c>
      <c r="D1535" s="213" t="s">
        <v>593</v>
      </c>
      <c r="E1535" s="29">
        <v>3233.6</v>
      </c>
      <c r="F1535" s="193">
        <f t="shared" si="406"/>
        <v>114.13</v>
      </c>
      <c r="G1535" s="237">
        <v>0</v>
      </c>
      <c r="H1535" s="237">
        <v>114.13</v>
      </c>
      <c r="I1535" s="237">
        <v>0</v>
      </c>
      <c r="J1535" s="194">
        <f t="shared" si="407"/>
        <v>369050.77</v>
      </c>
      <c r="K1535" s="212"/>
      <c r="L1535" s="203">
        <v>369040.83</v>
      </c>
      <c r="M1535" s="203">
        <v>9.94</v>
      </c>
      <c r="O1535" s="190"/>
    </row>
    <row r="1536" spans="2:15" ht="31.5" customHeight="1" outlineLevel="1" x14ac:dyDescent="0.3">
      <c r="B1536" s="172" t="s">
        <v>2032</v>
      </c>
      <c r="C1536" s="171" t="s">
        <v>271</v>
      </c>
      <c r="D1536" s="168" t="s">
        <v>11</v>
      </c>
      <c r="E1536" s="169">
        <v>12585.01</v>
      </c>
      <c r="F1536" s="169"/>
      <c r="G1536" s="169"/>
      <c r="H1536" s="169"/>
      <c r="I1536" s="169"/>
      <c r="J1536" s="112">
        <f>SUBTOTAL(9,J1537:J1557)</f>
        <v>179765028.59999999</v>
      </c>
      <c r="K1536" s="222">
        <f>SUM(J1537:J1557)/E1536</f>
        <v>14284.06</v>
      </c>
      <c r="L1536" s="203">
        <v>0</v>
      </c>
      <c r="M1536" s="203"/>
      <c r="O1536" s="190"/>
    </row>
    <row r="1537" spans="2:15" s="173" customFormat="1" ht="15.75" customHeight="1" outlineLevel="2" x14ac:dyDescent="0.3">
      <c r="B1537" s="176" t="s">
        <v>2313</v>
      </c>
      <c r="C1537" s="174" t="s">
        <v>45</v>
      </c>
      <c r="D1537" s="212" t="s">
        <v>53</v>
      </c>
      <c r="E1537" s="29">
        <v>1</v>
      </c>
      <c r="F1537" s="193">
        <f t="shared" ref="F1537:F1544" si="408">G1537+H1537+I1537*90</f>
        <v>11399956.300000001</v>
      </c>
      <c r="G1537" s="237">
        <v>3378422.45</v>
      </c>
      <c r="H1537" s="237">
        <v>2807536.85</v>
      </c>
      <c r="I1537" s="237">
        <v>57933.3</v>
      </c>
      <c r="J1537" s="194">
        <f t="shared" ref="J1537:J1544" si="409">E1537*F1537</f>
        <v>11399956.300000001</v>
      </c>
      <c r="K1537" s="212"/>
      <c r="L1537" s="203">
        <v>11399956.300000001</v>
      </c>
      <c r="M1537" s="203">
        <v>0</v>
      </c>
      <c r="O1537" s="190"/>
    </row>
    <row r="1538" spans="2:15" s="173" customFormat="1" ht="15.75" customHeight="1" outlineLevel="2" x14ac:dyDescent="0.3">
      <c r="B1538" s="176" t="s">
        <v>2314</v>
      </c>
      <c r="C1538" s="174" t="s">
        <v>46</v>
      </c>
      <c r="D1538" s="212" t="s">
        <v>53</v>
      </c>
      <c r="E1538" s="29">
        <v>1</v>
      </c>
      <c r="F1538" s="193">
        <f t="shared" si="408"/>
        <v>3944000.02</v>
      </c>
      <c r="G1538" s="237">
        <v>1158608.02</v>
      </c>
      <c r="H1538" s="237">
        <v>696348</v>
      </c>
      <c r="I1538" s="237">
        <v>23211.599999999999</v>
      </c>
      <c r="J1538" s="194">
        <f t="shared" si="409"/>
        <v>3944000.02</v>
      </c>
      <c r="K1538" s="212"/>
      <c r="L1538" s="203">
        <v>3944000.02</v>
      </c>
      <c r="M1538" s="203">
        <v>0</v>
      </c>
      <c r="O1538" s="190"/>
    </row>
    <row r="1539" spans="2:15" s="173" customFormat="1" ht="31.5" customHeight="1" outlineLevel="2" x14ac:dyDescent="0.3">
      <c r="B1539" s="176" t="s">
        <v>2315</v>
      </c>
      <c r="C1539" s="174" t="s">
        <v>47</v>
      </c>
      <c r="D1539" s="212" t="s">
        <v>53</v>
      </c>
      <c r="E1539" s="29">
        <v>1</v>
      </c>
      <c r="F1539" s="193">
        <f t="shared" si="408"/>
        <v>2629332.2599999998</v>
      </c>
      <c r="G1539" s="237">
        <v>772405.35</v>
      </c>
      <c r="H1539" s="237">
        <v>464231.81</v>
      </c>
      <c r="I1539" s="237">
        <v>15474.39</v>
      </c>
      <c r="J1539" s="194">
        <f t="shared" si="409"/>
        <v>2629332.2599999998</v>
      </c>
      <c r="K1539" s="212"/>
      <c r="L1539" s="203">
        <v>2629332.58</v>
      </c>
      <c r="M1539" s="203">
        <v>-0.32</v>
      </c>
      <c r="O1539" s="190"/>
    </row>
    <row r="1540" spans="2:15" s="173" customFormat="1" ht="15.75" customHeight="1" outlineLevel="2" x14ac:dyDescent="0.3">
      <c r="B1540" s="176" t="s">
        <v>2316</v>
      </c>
      <c r="C1540" s="174" t="s">
        <v>48</v>
      </c>
      <c r="D1540" s="212" t="s">
        <v>53</v>
      </c>
      <c r="E1540" s="29">
        <v>1</v>
      </c>
      <c r="F1540" s="193">
        <f t="shared" si="408"/>
        <v>9737762.3599999994</v>
      </c>
      <c r="G1540" s="237">
        <v>2911486.27</v>
      </c>
      <c r="H1540" s="237">
        <v>3071824.39</v>
      </c>
      <c r="I1540" s="237">
        <v>41716.129999999997</v>
      </c>
      <c r="J1540" s="194">
        <f t="shared" si="409"/>
        <v>9737762.3599999994</v>
      </c>
      <c r="K1540" s="212"/>
      <c r="L1540" s="203">
        <v>9737762.6999999993</v>
      </c>
      <c r="M1540" s="203">
        <v>-0.34</v>
      </c>
      <c r="O1540" s="190"/>
    </row>
    <row r="1541" spans="2:15" s="173" customFormat="1" ht="15.75" customHeight="1" outlineLevel="2" x14ac:dyDescent="0.3">
      <c r="B1541" s="176" t="s">
        <v>2317</v>
      </c>
      <c r="C1541" s="174" t="s">
        <v>808</v>
      </c>
      <c r="D1541" s="212" t="s">
        <v>53</v>
      </c>
      <c r="E1541" s="29">
        <v>1</v>
      </c>
      <c r="F1541" s="193">
        <f t="shared" si="408"/>
        <v>15508058.24</v>
      </c>
      <c r="G1541" s="237">
        <v>4555720.78</v>
      </c>
      <c r="H1541" s="237">
        <v>2738084.26</v>
      </c>
      <c r="I1541" s="237">
        <v>91269.48</v>
      </c>
      <c r="J1541" s="194">
        <f t="shared" si="409"/>
        <v>15508058.24</v>
      </c>
      <c r="K1541" s="212"/>
      <c r="L1541" s="203">
        <v>15508057.83</v>
      </c>
      <c r="M1541" s="203">
        <v>0.41</v>
      </c>
      <c r="O1541" s="190"/>
    </row>
    <row r="1542" spans="2:15" s="173" customFormat="1" ht="15.75" customHeight="1" outlineLevel="2" x14ac:dyDescent="0.3">
      <c r="B1542" s="176" t="s">
        <v>2318</v>
      </c>
      <c r="C1542" s="174" t="s">
        <v>50</v>
      </c>
      <c r="D1542" s="212" t="s">
        <v>53</v>
      </c>
      <c r="E1542" s="29">
        <v>1</v>
      </c>
      <c r="F1542" s="193">
        <f t="shared" si="408"/>
        <v>29109096.960000001</v>
      </c>
      <c r="G1542" s="237">
        <v>10928543.619999999</v>
      </c>
      <c r="H1542" s="237">
        <v>9453887.8399999999</v>
      </c>
      <c r="I1542" s="237">
        <v>96962.95</v>
      </c>
      <c r="J1542" s="194">
        <f t="shared" si="409"/>
        <v>29109096.960000001</v>
      </c>
      <c r="K1542" s="212"/>
      <c r="L1542" s="203">
        <v>29109097.149999999</v>
      </c>
      <c r="M1542" s="203">
        <v>-0.19</v>
      </c>
      <c r="O1542" s="190"/>
    </row>
    <row r="1543" spans="2:15" s="173" customFormat="1" ht="15.75" customHeight="1" outlineLevel="2" x14ac:dyDescent="0.3">
      <c r="B1543" s="176" t="s">
        <v>2319</v>
      </c>
      <c r="C1543" s="174" t="s">
        <v>243</v>
      </c>
      <c r="D1543" s="212" t="s">
        <v>53</v>
      </c>
      <c r="E1543" s="29">
        <v>1</v>
      </c>
      <c r="F1543" s="193">
        <f t="shared" si="408"/>
        <v>34042747.549999997</v>
      </c>
      <c r="G1543" s="237">
        <v>4479280.25</v>
      </c>
      <c r="H1543" s="237">
        <v>0</v>
      </c>
      <c r="I1543" s="237">
        <v>328482.96999999997</v>
      </c>
      <c r="J1543" s="194">
        <f t="shared" si="409"/>
        <v>34042747.549999997</v>
      </c>
      <c r="K1543" s="212"/>
      <c r="L1543" s="203">
        <v>34042747.780000001</v>
      </c>
      <c r="M1543" s="203">
        <v>-0.23</v>
      </c>
      <c r="O1543" s="190"/>
    </row>
    <row r="1544" spans="2:15" s="173" customFormat="1" ht="31.5" customHeight="1" outlineLevel="2" x14ac:dyDescent="0.3">
      <c r="B1544" s="176" t="s">
        <v>2320</v>
      </c>
      <c r="C1544" s="174" t="s">
        <v>893</v>
      </c>
      <c r="D1544" s="212" t="s">
        <v>53</v>
      </c>
      <c r="E1544" s="29">
        <v>1</v>
      </c>
      <c r="F1544" s="193">
        <f t="shared" si="408"/>
        <v>43202374.509999998</v>
      </c>
      <c r="G1544" s="237">
        <v>11987620.35</v>
      </c>
      <c r="H1544" s="237">
        <v>12641975.26</v>
      </c>
      <c r="I1544" s="237">
        <v>206364.21</v>
      </c>
      <c r="J1544" s="194">
        <f t="shared" si="409"/>
        <v>43202374.509999998</v>
      </c>
      <c r="K1544" s="212"/>
      <c r="L1544" s="203">
        <v>43202374.079999998</v>
      </c>
      <c r="M1544" s="203">
        <v>0.43</v>
      </c>
      <c r="O1544" s="190"/>
    </row>
    <row r="1545" spans="2:15" s="173" customFormat="1" ht="15.75" customHeight="1" outlineLevel="2" x14ac:dyDescent="0.3">
      <c r="B1545" s="176"/>
      <c r="C1545" s="159" t="s">
        <v>51</v>
      </c>
      <c r="D1545" s="213"/>
      <c r="E1545" s="193"/>
      <c r="F1545" s="193"/>
      <c r="G1545" s="237"/>
      <c r="H1545" s="237"/>
      <c r="I1545" s="237"/>
      <c r="J1545" s="194"/>
      <c r="K1545" s="212"/>
      <c r="L1545" s="203">
        <v>0</v>
      </c>
      <c r="M1545" s="203">
        <v>0</v>
      </c>
      <c r="O1545" s="190"/>
    </row>
    <row r="1546" spans="2:15" s="173" customFormat="1" ht="31.5" customHeight="1" outlineLevel="2" x14ac:dyDescent="0.3">
      <c r="B1546" s="176" t="s">
        <v>2321</v>
      </c>
      <c r="C1546" s="174" t="s">
        <v>672</v>
      </c>
      <c r="D1546" s="213" t="s">
        <v>31</v>
      </c>
      <c r="E1546" s="193">
        <v>1</v>
      </c>
      <c r="F1546" s="193">
        <f t="shared" ref="F1546:F1557" si="410">G1546+H1546+I1546*90</f>
        <v>8508732.8599999994</v>
      </c>
      <c r="G1546" s="237">
        <v>3152077.53</v>
      </c>
      <c r="H1546" s="237">
        <v>3990708.23</v>
      </c>
      <c r="I1546" s="237">
        <v>15177.19</v>
      </c>
      <c r="J1546" s="194">
        <f t="shared" ref="J1546:J1557" si="411">E1546*F1546</f>
        <v>8508732.8599999994</v>
      </c>
      <c r="K1546" s="212"/>
      <c r="L1546" s="203">
        <v>8508732.8599999994</v>
      </c>
      <c r="M1546" s="203">
        <v>0</v>
      </c>
      <c r="O1546" s="190"/>
    </row>
    <row r="1547" spans="2:15" s="173" customFormat="1" ht="31.5" customHeight="1" outlineLevel="2" x14ac:dyDescent="0.3">
      <c r="B1547" s="176" t="s">
        <v>2322</v>
      </c>
      <c r="C1547" s="174" t="s">
        <v>673</v>
      </c>
      <c r="D1547" s="213" t="s">
        <v>31</v>
      </c>
      <c r="E1547" s="193">
        <v>1</v>
      </c>
      <c r="F1547" s="193">
        <f t="shared" si="410"/>
        <v>3552736.76</v>
      </c>
      <c r="G1547" s="237">
        <v>1181960.44</v>
      </c>
      <c r="H1547" s="237">
        <v>1766228.32</v>
      </c>
      <c r="I1547" s="237">
        <v>6717.2</v>
      </c>
      <c r="J1547" s="194">
        <f t="shared" si="411"/>
        <v>3552736.76</v>
      </c>
      <c r="K1547" s="212"/>
      <c r="L1547" s="203">
        <v>3552736.71</v>
      </c>
      <c r="M1547" s="203">
        <v>0.05</v>
      </c>
      <c r="O1547" s="190"/>
    </row>
    <row r="1548" spans="2:15" s="173" customFormat="1" ht="15.75" customHeight="1" outlineLevel="2" x14ac:dyDescent="0.3">
      <c r="B1548" s="176" t="s">
        <v>2323</v>
      </c>
      <c r="C1548" s="174" t="s">
        <v>674</v>
      </c>
      <c r="D1548" s="213" t="s">
        <v>31</v>
      </c>
      <c r="E1548" s="193">
        <v>1</v>
      </c>
      <c r="F1548" s="193">
        <f t="shared" si="410"/>
        <v>2866018.76</v>
      </c>
      <c r="G1548" s="237">
        <v>1530253.08</v>
      </c>
      <c r="H1548" s="237">
        <v>1108685.78</v>
      </c>
      <c r="I1548" s="237">
        <v>2523.11</v>
      </c>
      <c r="J1548" s="194">
        <f t="shared" si="411"/>
        <v>2866018.76</v>
      </c>
      <c r="K1548" s="212"/>
      <c r="L1548" s="203">
        <v>2866019.08</v>
      </c>
      <c r="M1548" s="203">
        <v>-0.32</v>
      </c>
      <c r="O1548" s="190"/>
    </row>
    <row r="1549" spans="2:15" s="173" customFormat="1" ht="31.5" customHeight="1" outlineLevel="2" x14ac:dyDescent="0.3">
      <c r="B1549" s="176" t="s">
        <v>2324</v>
      </c>
      <c r="C1549" s="174" t="s">
        <v>675</v>
      </c>
      <c r="D1549" s="213" t="s">
        <v>31</v>
      </c>
      <c r="E1549" s="193">
        <v>1</v>
      </c>
      <c r="F1549" s="193">
        <f t="shared" si="410"/>
        <v>1867994.32</v>
      </c>
      <c r="G1549" s="237">
        <v>782725.54</v>
      </c>
      <c r="H1549" s="237">
        <v>900773.28</v>
      </c>
      <c r="I1549" s="237">
        <v>2049.9499999999998</v>
      </c>
      <c r="J1549" s="194">
        <f t="shared" si="411"/>
        <v>1867994.32</v>
      </c>
      <c r="K1549" s="212"/>
      <c r="L1549" s="203">
        <v>1867994.55</v>
      </c>
      <c r="M1549" s="203">
        <v>-0.23</v>
      </c>
      <c r="O1549" s="190"/>
    </row>
    <row r="1550" spans="2:15" s="173" customFormat="1" ht="31.5" customHeight="1" outlineLevel="2" x14ac:dyDescent="0.3">
      <c r="B1550" s="176" t="s">
        <v>2325</v>
      </c>
      <c r="C1550" s="174" t="s">
        <v>676</v>
      </c>
      <c r="D1550" s="213" t="s">
        <v>31</v>
      </c>
      <c r="E1550" s="193">
        <v>1</v>
      </c>
      <c r="F1550" s="193">
        <f t="shared" si="410"/>
        <v>816499.83</v>
      </c>
      <c r="G1550" s="237">
        <v>466326.9</v>
      </c>
      <c r="H1550" s="237">
        <v>260878.53</v>
      </c>
      <c r="I1550" s="237">
        <v>992.16</v>
      </c>
      <c r="J1550" s="194">
        <f t="shared" si="411"/>
        <v>816499.83</v>
      </c>
      <c r="K1550" s="212"/>
      <c r="L1550" s="203">
        <v>816499.43</v>
      </c>
      <c r="M1550" s="203">
        <v>0.4</v>
      </c>
      <c r="O1550" s="190"/>
    </row>
    <row r="1551" spans="2:15" s="173" customFormat="1" ht="31.5" customHeight="1" outlineLevel="2" x14ac:dyDescent="0.3">
      <c r="B1551" s="176" t="s">
        <v>2326</v>
      </c>
      <c r="C1551" s="174" t="s">
        <v>892</v>
      </c>
      <c r="D1551" s="213" t="s">
        <v>31</v>
      </c>
      <c r="E1551" s="193">
        <v>1</v>
      </c>
      <c r="F1551" s="193">
        <f t="shared" si="410"/>
        <v>1266985.32</v>
      </c>
      <c r="G1551" s="237">
        <v>617983.5</v>
      </c>
      <c r="H1551" s="237">
        <v>483506.22</v>
      </c>
      <c r="I1551" s="237">
        <v>1838.84</v>
      </c>
      <c r="J1551" s="194">
        <f t="shared" si="411"/>
        <v>1266985.32</v>
      </c>
      <c r="K1551" s="212"/>
      <c r="L1551" s="203">
        <v>1266985.1399999999</v>
      </c>
      <c r="M1551" s="203">
        <v>0.18</v>
      </c>
      <c r="O1551" s="190"/>
    </row>
    <row r="1552" spans="2:15" s="173" customFormat="1" ht="15.75" customHeight="1" outlineLevel="2" x14ac:dyDescent="0.3">
      <c r="B1552" s="176" t="s">
        <v>2327</v>
      </c>
      <c r="C1552" s="174" t="s">
        <v>677</v>
      </c>
      <c r="D1552" s="213" t="s">
        <v>31</v>
      </c>
      <c r="E1552" s="193">
        <v>1</v>
      </c>
      <c r="F1552" s="193">
        <f t="shared" si="410"/>
        <v>996676.66</v>
      </c>
      <c r="G1552" s="237">
        <v>449209.36</v>
      </c>
      <c r="H1552" s="237">
        <v>175189.5</v>
      </c>
      <c r="I1552" s="237">
        <v>4136.42</v>
      </c>
      <c r="J1552" s="194">
        <f t="shared" si="411"/>
        <v>996676.66</v>
      </c>
      <c r="K1552" s="212"/>
      <c r="L1552" s="203">
        <v>996676.54</v>
      </c>
      <c r="M1552" s="203">
        <v>0.12</v>
      </c>
      <c r="O1552" s="190"/>
    </row>
    <row r="1553" spans="2:15" s="173" customFormat="1" ht="15.75" customHeight="1" outlineLevel="2" x14ac:dyDescent="0.3">
      <c r="B1553" s="176" t="s">
        <v>2328</v>
      </c>
      <c r="C1553" s="174" t="s">
        <v>678</v>
      </c>
      <c r="D1553" s="213" t="s">
        <v>31</v>
      </c>
      <c r="E1553" s="193">
        <v>1</v>
      </c>
      <c r="F1553" s="193">
        <f t="shared" si="410"/>
        <v>2241410.91</v>
      </c>
      <c r="G1553" s="237">
        <v>872750.46</v>
      </c>
      <c r="H1553" s="237">
        <v>437971.35</v>
      </c>
      <c r="I1553" s="237">
        <v>10340.99</v>
      </c>
      <c r="J1553" s="194">
        <f t="shared" si="411"/>
        <v>2241410.91</v>
      </c>
      <c r="K1553" s="212"/>
      <c r="L1553" s="203">
        <v>2241410.91</v>
      </c>
      <c r="M1553" s="203">
        <v>0</v>
      </c>
      <c r="O1553" s="190"/>
    </row>
    <row r="1554" spans="2:15" s="173" customFormat="1" ht="31.5" customHeight="1" outlineLevel="2" x14ac:dyDescent="0.3">
      <c r="B1554" s="176" t="s">
        <v>2329</v>
      </c>
      <c r="C1554" s="174" t="s">
        <v>679</v>
      </c>
      <c r="D1554" s="213" t="s">
        <v>31</v>
      </c>
      <c r="E1554" s="193">
        <v>1</v>
      </c>
      <c r="F1554" s="193">
        <f t="shared" si="410"/>
        <v>3639846.76</v>
      </c>
      <c r="G1554" s="237">
        <v>1087584.1299999999</v>
      </c>
      <c r="H1554" s="237">
        <v>1033666.53</v>
      </c>
      <c r="I1554" s="237">
        <v>16873.29</v>
      </c>
      <c r="J1554" s="194">
        <f t="shared" si="411"/>
        <v>3639846.76</v>
      </c>
      <c r="K1554" s="212"/>
      <c r="L1554" s="203">
        <v>3639847.15</v>
      </c>
      <c r="M1554" s="203">
        <v>-0.39</v>
      </c>
      <c r="O1554" s="190"/>
    </row>
    <row r="1555" spans="2:15" s="173" customFormat="1" ht="31.5" customHeight="1" outlineLevel="2" x14ac:dyDescent="0.3">
      <c r="B1555" s="176" t="s">
        <v>2330</v>
      </c>
      <c r="C1555" s="174" t="s">
        <v>680</v>
      </c>
      <c r="D1555" s="213" t="s">
        <v>31</v>
      </c>
      <c r="E1555" s="193">
        <v>1</v>
      </c>
      <c r="F1555" s="193">
        <f t="shared" si="410"/>
        <v>2640601.5499999998</v>
      </c>
      <c r="G1555" s="237">
        <v>1280602.3500000001</v>
      </c>
      <c r="H1555" s="237">
        <v>435199.7</v>
      </c>
      <c r="I1555" s="237">
        <v>10275.549999999999</v>
      </c>
      <c r="J1555" s="194">
        <f t="shared" si="411"/>
        <v>2640601.5499999998</v>
      </c>
      <c r="K1555" s="212"/>
      <c r="L1555" s="203">
        <v>2640601.41</v>
      </c>
      <c r="M1555" s="203">
        <v>0.14000000000000001</v>
      </c>
      <c r="O1555" s="190"/>
    </row>
    <row r="1556" spans="2:15" s="173" customFormat="1" ht="31.5" customHeight="1" outlineLevel="2" x14ac:dyDescent="0.3">
      <c r="B1556" s="176" t="s">
        <v>2331</v>
      </c>
      <c r="C1556" s="174" t="s">
        <v>681</v>
      </c>
      <c r="D1556" s="213" t="s">
        <v>31</v>
      </c>
      <c r="E1556" s="193">
        <v>1</v>
      </c>
      <c r="F1556" s="193">
        <f t="shared" si="410"/>
        <v>613224.91</v>
      </c>
      <c r="G1556" s="237">
        <v>223396.06</v>
      </c>
      <c r="H1556" s="237">
        <v>157880.85</v>
      </c>
      <c r="I1556" s="237">
        <v>2577.1999999999998</v>
      </c>
      <c r="J1556" s="194">
        <f t="shared" si="411"/>
        <v>613224.91</v>
      </c>
      <c r="K1556" s="212"/>
      <c r="L1556" s="203">
        <v>613225.31999999995</v>
      </c>
      <c r="M1556" s="203">
        <v>-0.41</v>
      </c>
      <c r="O1556" s="190"/>
    </row>
    <row r="1557" spans="2:15" s="173" customFormat="1" ht="31.5" customHeight="1" outlineLevel="2" x14ac:dyDescent="0.3">
      <c r="B1557" s="176" t="s">
        <v>2332</v>
      </c>
      <c r="C1557" s="174" t="s">
        <v>682</v>
      </c>
      <c r="D1557" s="213" t="s">
        <v>31</v>
      </c>
      <c r="E1557" s="193">
        <v>1</v>
      </c>
      <c r="F1557" s="193">
        <f t="shared" si="410"/>
        <v>1180971.76</v>
      </c>
      <c r="G1557" s="237">
        <v>454396.75</v>
      </c>
      <c r="H1557" s="237">
        <v>294262.71000000002</v>
      </c>
      <c r="I1557" s="237">
        <v>4803.47</v>
      </c>
      <c r="J1557" s="194">
        <f t="shared" si="411"/>
        <v>1180971.76</v>
      </c>
      <c r="K1557" s="212"/>
      <c r="L1557" s="203">
        <v>1180971.3400000001</v>
      </c>
      <c r="M1557" s="203">
        <v>0.42</v>
      </c>
      <c r="O1557" s="190"/>
    </row>
    <row r="1558" spans="2:15" ht="20.25" customHeight="1" outlineLevel="1" x14ac:dyDescent="0.3">
      <c r="B1558" s="34" t="s">
        <v>823</v>
      </c>
      <c r="C1558" s="4" t="s">
        <v>272</v>
      </c>
      <c r="D1558" s="35"/>
      <c r="E1558" s="35"/>
      <c r="F1558" s="36"/>
      <c r="G1558" s="76"/>
      <c r="H1558" s="76"/>
      <c r="I1558" s="76"/>
      <c r="J1558" s="111">
        <f>SUBTOTAL(9,J1559:J1699)</f>
        <v>1097265975.53</v>
      </c>
      <c r="K1558" s="37"/>
      <c r="L1558" s="203">
        <v>0</v>
      </c>
      <c r="M1558" s="203"/>
      <c r="O1558" s="190"/>
    </row>
    <row r="1559" spans="2:15" ht="15.75" customHeight="1" outlineLevel="1" x14ac:dyDescent="0.3">
      <c r="B1559" s="172" t="s">
        <v>2033</v>
      </c>
      <c r="C1559" s="171" t="s">
        <v>130</v>
      </c>
      <c r="D1559" s="168"/>
      <c r="E1559" s="107"/>
      <c r="F1559" s="169"/>
      <c r="G1559" s="169"/>
      <c r="H1559" s="169"/>
      <c r="I1559" s="169"/>
      <c r="J1559" s="112">
        <f>SUBTOTAL(9,J1560:J1563)</f>
        <v>247769860.46000001</v>
      </c>
      <c r="K1559" s="16"/>
      <c r="L1559" s="203">
        <v>0</v>
      </c>
      <c r="M1559" s="203"/>
      <c r="O1559" s="190"/>
    </row>
    <row r="1560" spans="2:15" ht="31.5" customHeight="1" outlineLevel="2" x14ac:dyDescent="0.3">
      <c r="B1560" s="3" t="s">
        <v>2333</v>
      </c>
      <c r="C1560" s="2" t="s">
        <v>546</v>
      </c>
      <c r="D1560" s="195" t="s">
        <v>8</v>
      </c>
      <c r="E1560" s="1">
        <v>885.71</v>
      </c>
      <c r="F1560" s="106">
        <f t="shared" ref="F1560:F1563" si="412">G1560+H1560+I1560*90</f>
        <v>34918.78</v>
      </c>
      <c r="G1560" s="237">
        <v>16063.47</v>
      </c>
      <c r="H1560" s="237">
        <v>18855.310000000001</v>
      </c>
      <c r="I1560" s="237">
        <v>0</v>
      </c>
      <c r="J1560" s="114">
        <f t="shared" ref="J1560:J1563" si="413">E1560*F1560</f>
        <v>30927912.629999999</v>
      </c>
      <c r="K1560" s="212"/>
      <c r="L1560" s="203">
        <v>30927916.600000001</v>
      </c>
      <c r="M1560" s="203">
        <v>-3.97</v>
      </c>
      <c r="O1560" s="190"/>
    </row>
    <row r="1561" spans="2:15" ht="31.5" customHeight="1" outlineLevel="2" x14ac:dyDescent="0.3">
      <c r="B1561" s="3" t="s">
        <v>2334</v>
      </c>
      <c r="C1561" s="2" t="s">
        <v>547</v>
      </c>
      <c r="D1561" s="195" t="s">
        <v>8</v>
      </c>
      <c r="E1561" s="1">
        <v>2022.96</v>
      </c>
      <c r="F1561" s="106">
        <f t="shared" si="412"/>
        <v>34120.85</v>
      </c>
      <c r="G1561" s="237">
        <v>16063.47</v>
      </c>
      <c r="H1561" s="237">
        <v>18057.38</v>
      </c>
      <c r="I1561" s="237">
        <v>0</v>
      </c>
      <c r="J1561" s="114">
        <f t="shared" si="413"/>
        <v>69025114.719999999</v>
      </c>
      <c r="K1561" s="212"/>
      <c r="L1561" s="203">
        <v>69025132.670000002</v>
      </c>
      <c r="M1561" s="203">
        <v>-17.95</v>
      </c>
      <c r="O1561" s="190"/>
    </row>
    <row r="1562" spans="2:15" ht="47.25" customHeight="1" outlineLevel="2" x14ac:dyDescent="0.3">
      <c r="B1562" s="3" t="s">
        <v>2335</v>
      </c>
      <c r="C1562" s="2" t="s">
        <v>548</v>
      </c>
      <c r="D1562" s="195" t="s">
        <v>8</v>
      </c>
      <c r="E1562" s="1">
        <v>4792.75</v>
      </c>
      <c r="F1562" s="106">
        <f t="shared" si="412"/>
        <v>30105.64</v>
      </c>
      <c r="G1562" s="237">
        <v>14858.04</v>
      </c>
      <c r="H1562" s="237">
        <v>15247.6</v>
      </c>
      <c r="I1562" s="237">
        <v>0</v>
      </c>
      <c r="J1562" s="114">
        <f t="shared" si="413"/>
        <v>144288806.11000001</v>
      </c>
      <c r="K1562" s="212"/>
      <c r="L1562" s="203">
        <v>144288780.11000001</v>
      </c>
      <c r="M1562" s="203">
        <v>26</v>
      </c>
      <c r="O1562" s="190"/>
    </row>
    <row r="1563" spans="2:15" ht="31.5" customHeight="1" outlineLevel="2" x14ac:dyDescent="0.3">
      <c r="B1563" s="3" t="s">
        <v>2336</v>
      </c>
      <c r="C1563" s="2" t="s">
        <v>708</v>
      </c>
      <c r="D1563" s="195" t="s">
        <v>8</v>
      </c>
      <c r="E1563" s="1">
        <v>102</v>
      </c>
      <c r="F1563" s="106">
        <f t="shared" si="412"/>
        <v>34588.5</v>
      </c>
      <c r="G1563" s="237">
        <v>15969.16</v>
      </c>
      <c r="H1563" s="237">
        <v>18619.34</v>
      </c>
      <c r="I1563" s="237">
        <v>0</v>
      </c>
      <c r="J1563" s="114">
        <f t="shared" si="413"/>
        <v>3528027</v>
      </c>
      <c r="K1563" s="212"/>
      <c r="L1563" s="203">
        <v>3528027</v>
      </c>
      <c r="M1563" s="203">
        <v>0</v>
      </c>
      <c r="O1563" s="190"/>
    </row>
    <row r="1564" spans="2:15" ht="15.75" customHeight="1" outlineLevel="1" x14ac:dyDescent="0.3">
      <c r="B1564" s="172" t="s">
        <v>2034</v>
      </c>
      <c r="C1564" s="171" t="s">
        <v>249</v>
      </c>
      <c r="D1564" s="168"/>
      <c r="E1564" s="107"/>
      <c r="F1564" s="169"/>
      <c r="G1564" s="169"/>
      <c r="H1564" s="169"/>
      <c r="I1564" s="169"/>
      <c r="J1564" s="112">
        <f>SUBTOTAL(9,J1565:J1570)</f>
        <v>52625716.079999998</v>
      </c>
      <c r="K1564" s="16"/>
      <c r="L1564" s="203">
        <v>0</v>
      </c>
      <c r="M1564" s="203"/>
      <c r="O1564" s="190"/>
    </row>
    <row r="1565" spans="2:15" ht="94.5" customHeight="1" outlineLevel="2" x14ac:dyDescent="0.3">
      <c r="B1565" s="176" t="s">
        <v>2337</v>
      </c>
      <c r="C1565" s="174" t="s">
        <v>889</v>
      </c>
      <c r="D1565" s="212" t="s">
        <v>11</v>
      </c>
      <c r="E1565" s="213">
        <v>10277.27</v>
      </c>
      <c r="F1565" s="106">
        <f t="shared" ref="F1565:F1570" si="414">G1565+H1565+I1565*90</f>
        <v>2944.59</v>
      </c>
      <c r="G1565" s="237">
        <v>839.13</v>
      </c>
      <c r="H1565" s="237">
        <v>2105.46</v>
      </c>
      <c r="I1565" s="237">
        <v>0</v>
      </c>
      <c r="J1565" s="114">
        <f t="shared" ref="J1565:J1570" si="415">E1565*F1565</f>
        <v>30262346.469999999</v>
      </c>
      <c r="K1565" s="212"/>
      <c r="L1565" s="203">
        <v>30262393.739999998</v>
      </c>
      <c r="M1565" s="203">
        <v>-47.27</v>
      </c>
      <c r="O1565" s="190"/>
    </row>
    <row r="1566" spans="2:15" ht="94.5" customHeight="1" outlineLevel="2" x14ac:dyDescent="0.3">
      <c r="B1566" s="176" t="s">
        <v>2338</v>
      </c>
      <c r="C1566" s="174" t="s">
        <v>886</v>
      </c>
      <c r="D1566" s="212" t="s">
        <v>11</v>
      </c>
      <c r="E1566" s="213">
        <v>1452.52</v>
      </c>
      <c r="F1566" s="106">
        <f t="shared" si="414"/>
        <v>2370.9299999999998</v>
      </c>
      <c r="G1566" s="237">
        <v>686.56</v>
      </c>
      <c r="H1566" s="237">
        <v>1684.37</v>
      </c>
      <c r="I1566" s="237">
        <v>0</v>
      </c>
      <c r="J1566" s="114">
        <f t="shared" si="415"/>
        <v>3443823.24</v>
      </c>
      <c r="K1566" s="212"/>
      <c r="L1566" s="203">
        <v>3443827.09</v>
      </c>
      <c r="M1566" s="203">
        <v>-3.85</v>
      </c>
      <c r="O1566" s="190"/>
    </row>
    <row r="1567" spans="2:15" ht="94.5" customHeight="1" outlineLevel="2" x14ac:dyDescent="0.3">
      <c r="B1567" s="176" t="s">
        <v>2339</v>
      </c>
      <c r="C1567" s="174" t="s">
        <v>887</v>
      </c>
      <c r="D1567" s="212" t="s">
        <v>11</v>
      </c>
      <c r="E1567" s="213">
        <v>12462.34</v>
      </c>
      <c r="F1567" s="106">
        <f t="shared" si="414"/>
        <v>1452.46</v>
      </c>
      <c r="G1567" s="237">
        <v>610.28</v>
      </c>
      <c r="H1567" s="237">
        <v>842.18</v>
      </c>
      <c r="I1567" s="237">
        <v>0</v>
      </c>
      <c r="J1567" s="114">
        <f t="shared" si="415"/>
        <v>18101050.359999999</v>
      </c>
      <c r="K1567" s="212"/>
      <c r="L1567" s="203">
        <v>18101090.77</v>
      </c>
      <c r="M1567" s="203">
        <v>-40.409999999999997</v>
      </c>
      <c r="O1567" s="190"/>
    </row>
    <row r="1568" spans="2:15" ht="94.5" customHeight="1" outlineLevel="2" x14ac:dyDescent="0.3">
      <c r="B1568" s="176" t="s">
        <v>2340</v>
      </c>
      <c r="C1568" s="174" t="s">
        <v>888</v>
      </c>
      <c r="D1568" s="212" t="s">
        <v>11</v>
      </c>
      <c r="E1568" s="213">
        <v>83.96</v>
      </c>
      <c r="F1568" s="106">
        <f t="shared" si="414"/>
        <v>840.66</v>
      </c>
      <c r="G1568" s="237">
        <v>419.57</v>
      </c>
      <c r="H1568" s="237">
        <v>421.09</v>
      </c>
      <c r="I1568" s="237">
        <v>0</v>
      </c>
      <c r="J1568" s="114">
        <f t="shared" si="415"/>
        <v>70581.81</v>
      </c>
      <c r="K1568" s="212"/>
      <c r="L1568" s="203">
        <v>70581.72</v>
      </c>
      <c r="M1568" s="203">
        <v>0.09</v>
      </c>
      <c r="O1568" s="190"/>
    </row>
    <row r="1569" spans="2:15" ht="79.5" customHeight="1" outlineLevel="2" x14ac:dyDescent="0.3">
      <c r="B1569" s="176" t="s">
        <v>2341</v>
      </c>
      <c r="C1569" s="174" t="s">
        <v>896</v>
      </c>
      <c r="D1569" s="212" t="s">
        <v>11</v>
      </c>
      <c r="E1569" s="213">
        <v>60</v>
      </c>
      <c r="F1569" s="106">
        <f t="shared" si="414"/>
        <v>4528.57</v>
      </c>
      <c r="G1569" s="237">
        <v>2100.88</v>
      </c>
      <c r="H1569" s="237">
        <v>2427.69</v>
      </c>
      <c r="I1569" s="237">
        <v>0</v>
      </c>
      <c r="J1569" s="114">
        <f t="shared" si="415"/>
        <v>271714.2</v>
      </c>
      <c r="K1569" s="212"/>
      <c r="L1569" s="203">
        <v>271714.37</v>
      </c>
      <c r="M1569" s="203">
        <v>-0.17</v>
      </c>
      <c r="O1569" s="190"/>
    </row>
    <row r="1570" spans="2:15" ht="69.75" customHeight="1" outlineLevel="2" x14ac:dyDescent="0.3">
      <c r="B1570" s="176" t="s">
        <v>2342</v>
      </c>
      <c r="C1570" s="174" t="s">
        <v>557</v>
      </c>
      <c r="D1570" s="212" t="s">
        <v>11</v>
      </c>
      <c r="E1570" s="213">
        <v>200</v>
      </c>
      <c r="F1570" s="106">
        <f t="shared" si="414"/>
        <v>2381</v>
      </c>
      <c r="G1570" s="237">
        <v>1167.1600000000001</v>
      </c>
      <c r="H1570" s="237">
        <v>1213.8399999999999</v>
      </c>
      <c r="I1570" s="237">
        <v>0</v>
      </c>
      <c r="J1570" s="114">
        <f t="shared" si="415"/>
        <v>476200</v>
      </c>
      <c r="K1570" s="212"/>
      <c r="L1570" s="203">
        <v>476200.45</v>
      </c>
      <c r="M1570" s="203">
        <v>-0.45</v>
      </c>
      <c r="O1570" s="190"/>
    </row>
    <row r="1571" spans="2:15" ht="15.75" customHeight="1" outlineLevel="1" x14ac:dyDescent="0.3">
      <c r="B1571" s="172" t="s">
        <v>2035</v>
      </c>
      <c r="C1571" s="171" t="s">
        <v>27</v>
      </c>
      <c r="D1571" s="168"/>
      <c r="E1571" s="107"/>
      <c r="F1571" s="169"/>
      <c r="G1571" s="169"/>
      <c r="H1571" s="169"/>
      <c r="I1571" s="169"/>
      <c r="J1571" s="112">
        <f>SUBTOTAL(9,J1572:J1573)</f>
        <v>117407961.97</v>
      </c>
      <c r="K1571" s="16" t="s">
        <v>876</v>
      </c>
      <c r="L1571" s="203">
        <v>0</v>
      </c>
      <c r="M1571" s="203"/>
      <c r="O1571" s="190"/>
    </row>
    <row r="1572" spans="2:15" ht="63" customHeight="1" outlineLevel="2" x14ac:dyDescent="0.3">
      <c r="B1572" s="3" t="s">
        <v>2343</v>
      </c>
      <c r="C1572" s="2" t="s">
        <v>551</v>
      </c>
      <c r="D1572" s="195" t="s">
        <v>11</v>
      </c>
      <c r="E1572" s="181">
        <v>2527</v>
      </c>
      <c r="F1572" s="106">
        <f t="shared" ref="F1572:F1574" si="416">G1572+H1572+I1572*90</f>
        <v>46110.81</v>
      </c>
      <c r="G1572" s="237">
        <v>12821.11</v>
      </c>
      <c r="H1572" s="237">
        <v>33289.699999999997</v>
      </c>
      <c r="I1572" s="237">
        <v>0</v>
      </c>
      <c r="J1572" s="114">
        <f t="shared" ref="J1572:J1574" si="417">E1572*F1572</f>
        <v>116522016.87</v>
      </c>
      <c r="K1572" s="195" t="s">
        <v>3082</v>
      </c>
      <c r="L1572" s="203">
        <v>116522018.22</v>
      </c>
      <c r="M1572" s="203">
        <v>-1.35</v>
      </c>
      <c r="O1572" s="190"/>
    </row>
    <row r="1573" spans="2:15" ht="31.5" customHeight="1" outlineLevel="2" x14ac:dyDescent="0.3">
      <c r="B1573" s="176" t="s">
        <v>2344</v>
      </c>
      <c r="C1573" s="174" t="s">
        <v>864</v>
      </c>
      <c r="D1573" s="213" t="s">
        <v>11</v>
      </c>
      <c r="E1573" s="181">
        <v>1757.2</v>
      </c>
      <c r="F1573" s="193">
        <f t="shared" si="416"/>
        <v>504.18</v>
      </c>
      <c r="G1573" s="237">
        <v>234.5</v>
      </c>
      <c r="H1573" s="237">
        <v>269.68</v>
      </c>
      <c r="I1573" s="237">
        <v>0</v>
      </c>
      <c r="J1573" s="194">
        <f t="shared" si="417"/>
        <v>885945.1</v>
      </c>
      <c r="K1573" s="195"/>
      <c r="L1573" s="203">
        <v>885936.31</v>
      </c>
      <c r="M1573" s="203">
        <v>8.7899999999999991</v>
      </c>
      <c r="O1573" s="190"/>
    </row>
    <row r="1574" spans="2:15" ht="168.75" customHeight="1" outlineLevel="2" x14ac:dyDescent="0.3">
      <c r="B1574" s="176" t="s">
        <v>2345</v>
      </c>
      <c r="C1574" s="174" t="s">
        <v>881</v>
      </c>
      <c r="D1574" s="213" t="s">
        <v>11</v>
      </c>
      <c r="E1574" s="193">
        <v>460</v>
      </c>
      <c r="F1574" s="193">
        <f t="shared" si="416"/>
        <v>5229.22</v>
      </c>
      <c r="G1574" s="237">
        <v>2010</v>
      </c>
      <c r="H1574" s="237">
        <v>3219.22</v>
      </c>
      <c r="I1574" s="237">
        <v>0</v>
      </c>
      <c r="J1574" s="194">
        <f t="shared" si="417"/>
        <v>2405441.2000000002</v>
      </c>
      <c r="K1574" s="212"/>
      <c r="L1574" s="203">
        <v>2405439.36</v>
      </c>
      <c r="M1574" s="203">
        <v>1.84</v>
      </c>
      <c r="O1574" s="190"/>
    </row>
    <row r="1575" spans="2:15" ht="15.75" customHeight="1" outlineLevel="1" x14ac:dyDescent="0.3">
      <c r="B1575" s="172" t="s">
        <v>2036</v>
      </c>
      <c r="C1575" s="171" t="s">
        <v>56</v>
      </c>
      <c r="D1575" s="168"/>
      <c r="E1575" s="107"/>
      <c r="F1575" s="169"/>
      <c r="G1575" s="169"/>
      <c r="H1575" s="169"/>
      <c r="I1575" s="169"/>
      <c r="J1575" s="112">
        <f>SUBTOTAL(9,J1576:J1608)</f>
        <v>26470864.829999998</v>
      </c>
      <c r="K1575" s="16"/>
      <c r="L1575" s="203">
        <v>0</v>
      </c>
      <c r="M1575" s="203"/>
      <c r="O1575" s="190"/>
    </row>
    <row r="1576" spans="2:15" ht="78.75" customHeight="1" outlineLevel="2" x14ac:dyDescent="0.3">
      <c r="B1576" s="3" t="s">
        <v>2346</v>
      </c>
      <c r="C1576" s="24" t="s">
        <v>273</v>
      </c>
      <c r="D1576" s="195"/>
      <c r="E1576" s="6"/>
      <c r="F1576" s="193"/>
      <c r="G1576" s="237"/>
      <c r="H1576" s="237"/>
      <c r="I1576" s="237"/>
      <c r="J1576" s="194"/>
      <c r="K1576" s="212"/>
      <c r="L1576" s="203">
        <v>0</v>
      </c>
      <c r="M1576" s="203">
        <v>0</v>
      </c>
      <c r="O1576" s="190"/>
    </row>
    <row r="1577" spans="2:15" ht="31.5" customHeight="1" outlineLevel="2" x14ac:dyDescent="0.3">
      <c r="B1577" s="211" t="s">
        <v>2347</v>
      </c>
      <c r="C1577" s="5" t="s">
        <v>70</v>
      </c>
      <c r="D1577" s="195" t="s">
        <v>11</v>
      </c>
      <c r="E1577" s="1">
        <v>1275</v>
      </c>
      <c r="F1577" s="106">
        <f t="shared" ref="F1577:F1586" si="418">G1577+H1577+I1577*90</f>
        <v>2910</v>
      </c>
      <c r="G1577" s="237">
        <v>600</v>
      </c>
      <c r="H1577" s="237">
        <v>2310</v>
      </c>
      <c r="I1577" s="237">
        <v>0</v>
      </c>
      <c r="J1577" s="114">
        <f t="shared" ref="J1577:J1586" si="419">E1577*F1577</f>
        <v>3710250</v>
      </c>
      <c r="K1577" s="212"/>
      <c r="L1577" s="203">
        <v>3710250</v>
      </c>
      <c r="M1577" s="203">
        <v>0</v>
      </c>
      <c r="O1577" s="190"/>
    </row>
    <row r="1578" spans="2:15" s="173" customFormat="1" ht="15.75" customHeight="1" outlineLevel="2" x14ac:dyDescent="0.3">
      <c r="B1578" s="211" t="s">
        <v>2349</v>
      </c>
      <c r="C1578" s="20" t="s">
        <v>64</v>
      </c>
      <c r="D1578" s="212" t="s">
        <v>11</v>
      </c>
      <c r="E1578" s="29">
        <v>1275</v>
      </c>
      <c r="F1578" s="106">
        <f t="shared" si="418"/>
        <v>510</v>
      </c>
      <c r="G1578" s="237">
        <v>150</v>
      </c>
      <c r="H1578" s="237">
        <v>360</v>
      </c>
      <c r="I1578" s="237">
        <v>0</v>
      </c>
      <c r="J1578" s="114">
        <f t="shared" si="419"/>
        <v>650250</v>
      </c>
      <c r="K1578" s="212"/>
      <c r="L1578" s="203">
        <v>650250</v>
      </c>
      <c r="M1578" s="203">
        <v>0</v>
      </c>
      <c r="O1578" s="190"/>
    </row>
    <row r="1579" spans="2:15" s="173" customFormat="1" ht="15.75" customHeight="1" outlineLevel="2" x14ac:dyDescent="0.3">
      <c r="B1579" s="211" t="s">
        <v>2350</v>
      </c>
      <c r="C1579" s="20" t="s">
        <v>71</v>
      </c>
      <c r="D1579" s="212" t="s">
        <v>11</v>
      </c>
      <c r="E1579" s="29">
        <v>1275</v>
      </c>
      <c r="F1579" s="106">
        <f t="shared" si="418"/>
        <v>480</v>
      </c>
      <c r="G1579" s="237">
        <v>150</v>
      </c>
      <c r="H1579" s="237">
        <v>330</v>
      </c>
      <c r="I1579" s="237">
        <v>0</v>
      </c>
      <c r="J1579" s="114">
        <f t="shared" si="419"/>
        <v>612000</v>
      </c>
      <c r="K1579" s="212"/>
      <c r="L1579" s="203">
        <v>612000</v>
      </c>
      <c r="M1579" s="203">
        <v>0</v>
      </c>
      <c r="O1579" s="190"/>
    </row>
    <row r="1580" spans="2:15" s="173" customFormat="1" ht="15.75" customHeight="1" outlineLevel="2" x14ac:dyDescent="0.3">
      <c r="B1580" s="211" t="s">
        <v>2351</v>
      </c>
      <c r="C1580" s="20" t="s">
        <v>65</v>
      </c>
      <c r="D1580" s="212" t="s">
        <v>11</v>
      </c>
      <c r="E1580" s="29">
        <v>1275</v>
      </c>
      <c r="F1580" s="106">
        <f t="shared" si="418"/>
        <v>553.79999999999995</v>
      </c>
      <c r="G1580" s="237">
        <v>270</v>
      </c>
      <c r="H1580" s="237">
        <v>283.8</v>
      </c>
      <c r="I1580" s="237">
        <v>0</v>
      </c>
      <c r="J1580" s="114">
        <f t="shared" si="419"/>
        <v>706095</v>
      </c>
      <c r="K1580" s="212"/>
      <c r="L1580" s="203">
        <v>706095</v>
      </c>
      <c r="M1580" s="203">
        <v>0</v>
      </c>
      <c r="O1580" s="190"/>
    </row>
    <row r="1581" spans="2:15" s="173" customFormat="1" ht="15.75" customHeight="1" outlineLevel="2" x14ac:dyDescent="0.3">
      <c r="B1581" s="211" t="s">
        <v>2352</v>
      </c>
      <c r="C1581" s="20" t="s">
        <v>66</v>
      </c>
      <c r="D1581" s="212" t="s">
        <v>11</v>
      </c>
      <c r="E1581" s="29">
        <v>1275</v>
      </c>
      <c r="F1581" s="106">
        <f t="shared" si="418"/>
        <v>1029.8399999999999</v>
      </c>
      <c r="G1581" s="237">
        <v>420</v>
      </c>
      <c r="H1581" s="237">
        <v>609.84</v>
      </c>
      <c r="I1581" s="237">
        <v>0</v>
      </c>
      <c r="J1581" s="114">
        <f t="shared" si="419"/>
        <v>1313046</v>
      </c>
      <c r="K1581" s="212"/>
      <c r="L1581" s="203">
        <v>1313046</v>
      </c>
      <c r="M1581" s="203">
        <v>0</v>
      </c>
      <c r="O1581" s="190"/>
    </row>
    <row r="1582" spans="2:15" s="173" customFormat="1" ht="15.75" customHeight="1" outlineLevel="2" x14ac:dyDescent="0.3">
      <c r="B1582" s="211" t="s">
        <v>2353</v>
      </c>
      <c r="C1582" s="20" t="s">
        <v>74</v>
      </c>
      <c r="D1582" s="212" t="s">
        <v>11</v>
      </c>
      <c r="E1582" s="29">
        <v>1275</v>
      </c>
      <c r="F1582" s="106">
        <f t="shared" si="418"/>
        <v>126</v>
      </c>
      <c r="G1582" s="237">
        <v>60</v>
      </c>
      <c r="H1582" s="237">
        <v>66</v>
      </c>
      <c r="I1582" s="237">
        <v>0</v>
      </c>
      <c r="J1582" s="114">
        <f t="shared" si="419"/>
        <v>160650</v>
      </c>
      <c r="K1582" s="212"/>
      <c r="L1582" s="203">
        <v>160650</v>
      </c>
      <c r="M1582" s="203">
        <v>0</v>
      </c>
      <c r="O1582" s="190"/>
    </row>
    <row r="1583" spans="2:15" s="173" customFormat="1" ht="15.75" customHeight="1" outlineLevel="2" x14ac:dyDescent="0.3">
      <c r="B1583" s="211" t="s">
        <v>2354</v>
      </c>
      <c r="C1583" s="20" t="s">
        <v>73</v>
      </c>
      <c r="D1583" s="212" t="s">
        <v>11</v>
      </c>
      <c r="E1583" s="29">
        <v>1275</v>
      </c>
      <c r="F1583" s="106">
        <f t="shared" si="418"/>
        <v>427.2</v>
      </c>
      <c r="G1583" s="237">
        <v>180</v>
      </c>
      <c r="H1583" s="237">
        <v>247.2</v>
      </c>
      <c r="I1583" s="237">
        <v>0</v>
      </c>
      <c r="J1583" s="114">
        <f t="shared" si="419"/>
        <v>544680</v>
      </c>
      <c r="K1583" s="212"/>
      <c r="L1583" s="203">
        <v>544680</v>
      </c>
      <c r="M1583" s="203">
        <v>0</v>
      </c>
      <c r="O1583" s="190"/>
    </row>
    <row r="1584" spans="2:15" s="173" customFormat="1" ht="15.75" customHeight="1" outlineLevel="2" x14ac:dyDescent="0.3">
      <c r="B1584" s="211" t="s">
        <v>2355</v>
      </c>
      <c r="C1584" s="20" t="s">
        <v>67</v>
      </c>
      <c r="D1584" s="212" t="s">
        <v>11</v>
      </c>
      <c r="E1584" s="29">
        <v>1275</v>
      </c>
      <c r="F1584" s="106">
        <f t="shared" si="418"/>
        <v>8856</v>
      </c>
      <c r="G1584" s="237">
        <v>1800</v>
      </c>
      <c r="H1584" s="237">
        <v>7056</v>
      </c>
      <c r="I1584" s="237">
        <v>0</v>
      </c>
      <c r="J1584" s="114">
        <f t="shared" si="419"/>
        <v>11291400</v>
      </c>
      <c r="K1584" s="212"/>
      <c r="L1584" s="203">
        <v>11291400</v>
      </c>
      <c r="M1584" s="203">
        <v>0</v>
      </c>
      <c r="O1584" s="190"/>
    </row>
    <row r="1585" spans="2:15" s="173" customFormat="1" ht="15.75" customHeight="1" outlineLevel="2" x14ac:dyDescent="0.3">
      <c r="B1585" s="211" t="s">
        <v>2356</v>
      </c>
      <c r="C1585" s="20" t="s">
        <v>72</v>
      </c>
      <c r="D1585" s="212" t="s">
        <v>11</v>
      </c>
      <c r="E1585" s="29">
        <v>1275</v>
      </c>
      <c r="F1585" s="106">
        <f t="shared" si="418"/>
        <v>399</v>
      </c>
      <c r="G1585" s="237">
        <v>150</v>
      </c>
      <c r="H1585" s="237">
        <v>249</v>
      </c>
      <c r="I1585" s="237">
        <v>0</v>
      </c>
      <c r="J1585" s="114">
        <f t="shared" si="419"/>
        <v>508725</v>
      </c>
      <c r="K1585" s="212"/>
      <c r="L1585" s="203">
        <v>508725</v>
      </c>
      <c r="M1585" s="203">
        <v>0</v>
      </c>
      <c r="O1585" s="190"/>
    </row>
    <row r="1586" spans="2:15" s="173" customFormat="1" ht="47.25" customHeight="1" outlineLevel="2" x14ac:dyDescent="0.3">
      <c r="B1586" s="176" t="s">
        <v>2357</v>
      </c>
      <c r="C1586" s="174" t="s">
        <v>717</v>
      </c>
      <c r="D1586" s="212" t="s">
        <v>366</v>
      </c>
      <c r="E1586" s="29">
        <v>259</v>
      </c>
      <c r="F1586" s="106">
        <f t="shared" si="418"/>
        <v>5316.73</v>
      </c>
      <c r="G1586" s="237">
        <v>1781.5</v>
      </c>
      <c r="H1586" s="237">
        <v>3535.23</v>
      </c>
      <c r="I1586" s="237">
        <v>0</v>
      </c>
      <c r="J1586" s="114">
        <f t="shared" si="419"/>
        <v>1377033.07</v>
      </c>
      <c r="K1586" s="212"/>
      <c r="L1586" s="203">
        <v>1377031.48</v>
      </c>
      <c r="M1586" s="203">
        <v>1.59</v>
      </c>
      <c r="O1586" s="190"/>
    </row>
    <row r="1587" spans="2:15" s="173" customFormat="1" ht="31.5" customHeight="1" outlineLevel="2" x14ac:dyDescent="0.3">
      <c r="B1587" s="176" t="s">
        <v>2358</v>
      </c>
      <c r="C1587" s="132" t="s">
        <v>739</v>
      </c>
      <c r="D1587" s="212"/>
      <c r="E1587" s="29"/>
      <c r="F1587" s="193"/>
      <c r="G1587" s="237"/>
      <c r="H1587" s="237"/>
      <c r="I1587" s="237"/>
      <c r="J1587" s="194"/>
      <c r="K1587" s="212"/>
      <c r="L1587" s="203">
        <v>0</v>
      </c>
      <c r="M1587" s="203">
        <v>0</v>
      </c>
      <c r="O1587" s="190"/>
    </row>
    <row r="1588" spans="2:15" s="173" customFormat="1" ht="15.75" customHeight="1" outlineLevel="2" x14ac:dyDescent="0.3">
      <c r="B1588" s="210" t="s">
        <v>2359</v>
      </c>
      <c r="C1588" s="20" t="s">
        <v>719</v>
      </c>
      <c r="D1588" s="212" t="s">
        <v>11</v>
      </c>
      <c r="E1588" s="29">
        <v>83.2</v>
      </c>
      <c r="F1588" s="106">
        <f t="shared" ref="F1588:F1596" si="420">G1588+H1588+I1588*90</f>
        <v>413.68</v>
      </c>
      <c r="G1588" s="237">
        <v>150</v>
      </c>
      <c r="H1588" s="237">
        <v>263.68</v>
      </c>
      <c r="I1588" s="237">
        <v>0</v>
      </c>
      <c r="J1588" s="194">
        <f t="shared" ref="J1588:J1596" si="421">E1588*F1588</f>
        <v>34418.18</v>
      </c>
      <c r="K1588" s="212"/>
      <c r="L1588" s="203">
        <v>34417.89</v>
      </c>
      <c r="M1588" s="203">
        <v>0.28999999999999998</v>
      </c>
      <c r="O1588" s="190"/>
    </row>
    <row r="1589" spans="2:15" s="173" customFormat="1" ht="15.75" customHeight="1" outlineLevel="2" x14ac:dyDescent="0.3">
      <c r="B1589" s="210" t="s">
        <v>2361</v>
      </c>
      <c r="C1589" s="20" t="s">
        <v>720</v>
      </c>
      <c r="D1589" s="212" t="s">
        <v>11</v>
      </c>
      <c r="E1589" s="29">
        <v>83.2</v>
      </c>
      <c r="F1589" s="106">
        <f t="shared" si="420"/>
        <v>438.42</v>
      </c>
      <c r="G1589" s="237">
        <v>150</v>
      </c>
      <c r="H1589" s="237">
        <v>288.42</v>
      </c>
      <c r="I1589" s="237">
        <v>0</v>
      </c>
      <c r="J1589" s="194">
        <f t="shared" si="421"/>
        <v>36476.54</v>
      </c>
      <c r="K1589" s="212"/>
      <c r="L1589" s="203">
        <v>36476.54</v>
      </c>
      <c r="M1589" s="203">
        <v>0</v>
      </c>
      <c r="O1589" s="190"/>
    </row>
    <row r="1590" spans="2:15" s="173" customFormat="1" ht="15.75" customHeight="1" outlineLevel="2" x14ac:dyDescent="0.3">
      <c r="B1590" s="210" t="s">
        <v>2362</v>
      </c>
      <c r="C1590" s="20" t="s">
        <v>721</v>
      </c>
      <c r="D1590" s="212" t="s">
        <v>11</v>
      </c>
      <c r="E1590" s="29">
        <v>83.2</v>
      </c>
      <c r="F1590" s="106">
        <f t="shared" si="420"/>
        <v>126</v>
      </c>
      <c r="G1590" s="237">
        <v>60</v>
      </c>
      <c r="H1590" s="237">
        <v>66</v>
      </c>
      <c r="I1590" s="237">
        <v>0</v>
      </c>
      <c r="J1590" s="194">
        <f t="shared" si="421"/>
        <v>10483.200000000001</v>
      </c>
      <c r="K1590" s="212"/>
      <c r="L1590" s="203">
        <v>10483.200000000001</v>
      </c>
      <c r="M1590" s="203">
        <v>0</v>
      </c>
      <c r="O1590" s="190"/>
    </row>
    <row r="1591" spans="2:15" s="173" customFormat="1" ht="15.75" customHeight="1" outlineLevel="2" x14ac:dyDescent="0.3">
      <c r="B1591" s="210" t="s">
        <v>2363</v>
      </c>
      <c r="C1591" s="20" t="s">
        <v>722</v>
      </c>
      <c r="D1591" s="212" t="s">
        <v>11</v>
      </c>
      <c r="E1591" s="29">
        <v>83.2</v>
      </c>
      <c r="F1591" s="106">
        <f t="shared" si="420"/>
        <v>944.4</v>
      </c>
      <c r="G1591" s="237">
        <v>390</v>
      </c>
      <c r="H1591" s="237">
        <v>554.4</v>
      </c>
      <c r="I1591" s="237">
        <v>0</v>
      </c>
      <c r="J1591" s="194">
        <f t="shared" si="421"/>
        <v>78574.080000000002</v>
      </c>
      <c r="K1591" s="212"/>
      <c r="L1591" s="203">
        <v>78574.080000000002</v>
      </c>
      <c r="M1591" s="203">
        <v>0</v>
      </c>
      <c r="O1591" s="190"/>
    </row>
    <row r="1592" spans="2:15" s="173" customFormat="1" ht="15.75" customHeight="1" outlineLevel="2" x14ac:dyDescent="0.3">
      <c r="B1592" s="210" t="s">
        <v>2364</v>
      </c>
      <c r="C1592" s="20" t="s">
        <v>748</v>
      </c>
      <c r="D1592" s="212" t="s">
        <v>8</v>
      </c>
      <c r="E1592" s="29">
        <v>8.32</v>
      </c>
      <c r="F1592" s="106">
        <f t="shared" si="420"/>
        <v>9336</v>
      </c>
      <c r="G1592" s="237">
        <v>2280</v>
      </c>
      <c r="H1592" s="237">
        <v>7056</v>
      </c>
      <c r="I1592" s="237">
        <v>0</v>
      </c>
      <c r="J1592" s="194">
        <f t="shared" si="421"/>
        <v>77675.520000000004</v>
      </c>
      <c r="K1592" s="212"/>
      <c r="L1592" s="203">
        <v>77675.520000000004</v>
      </c>
      <c r="M1592" s="203">
        <v>0</v>
      </c>
      <c r="O1592" s="190"/>
    </row>
    <row r="1593" spans="2:15" s="173" customFormat="1" ht="15.75" customHeight="1" outlineLevel="2" x14ac:dyDescent="0.3">
      <c r="B1593" s="210" t="s">
        <v>2365</v>
      </c>
      <c r="C1593" s="20" t="s">
        <v>724</v>
      </c>
      <c r="D1593" s="212" t="s">
        <v>11</v>
      </c>
      <c r="E1593" s="29">
        <v>83.2</v>
      </c>
      <c r="F1593" s="106">
        <f t="shared" si="420"/>
        <v>252</v>
      </c>
      <c r="G1593" s="237">
        <v>120</v>
      </c>
      <c r="H1593" s="237">
        <v>132</v>
      </c>
      <c r="I1593" s="237">
        <v>0</v>
      </c>
      <c r="J1593" s="194">
        <f t="shared" si="421"/>
        <v>20966.400000000001</v>
      </c>
      <c r="K1593" s="212"/>
      <c r="L1593" s="203">
        <v>20966.400000000001</v>
      </c>
      <c r="M1593" s="203">
        <v>0</v>
      </c>
      <c r="O1593" s="190"/>
    </row>
    <row r="1594" spans="2:15" s="173" customFormat="1" ht="15.75" customHeight="1" outlineLevel="2" x14ac:dyDescent="0.3">
      <c r="B1594" s="210" t="s">
        <v>2366</v>
      </c>
      <c r="C1594" s="20" t="s">
        <v>725</v>
      </c>
      <c r="D1594" s="212" t="s">
        <v>11</v>
      </c>
      <c r="E1594" s="29">
        <v>83.2</v>
      </c>
      <c r="F1594" s="106">
        <f t="shared" si="420"/>
        <v>840</v>
      </c>
      <c r="G1594" s="237">
        <v>120</v>
      </c>
      <c r="H1594" s="237">
        <v>720</v>
      </c>
      <c r="I1594" s="237">
        <v>0</v>
      </c>
      <c r="J1594" s="194">
        <f t="shared" si="421"/>
        <v>69888</v>
      </c>
      <c r="K1594" s="212"/>
      <c r="L1594" s="203">
        <v>69888</v>
      </c>
      <c r="M1594" s="203">
        <v>0</v>
      </c>
      <c r="O1594" s="190"/>
    </row>
    <row r="1595" spans="2:15" s="173" customFormat="1" ht="15.75" customHeight="1" outlineLevel="2" x14ac:dyDescent="0.3">
      <c r="B1595" s="210" t="s">
        <v>2367</v>
      </c>
      <c r="C1595" s="20" t="s">
        <v>726</v>
      </c>
      <c r="D1595" s="212" t="s">
        <v>155</v>
      </c>
      <c r="E1595" s="29">
        <v>44.54</v>
      </c>
      <c r="F1595" s="106">
        <f t="shared" si="420"/>
        <v>360</v>
      </c>
      <c r="G1595" s="237">
        <v>180</v>
      </c>
      <c r="H1595" s="237">
        <v>180</v>
      </c>
      <c r="I1595" s="237">
        <v>0</v>
      </c>
      <c r="J1595" s="194">
        <f t="shared" si="421"/>
        <v>16034.4</v>
      </c>
      <c r="K1595" s="212"/>
      <c r="L1595" s="203">
        <v>16034.4</v>
      </c>
      <c r="M1595" s="203">
        <v>0</v>
      </c>
      <c r="O1595" s="190"/>
    </row>
    <row r="1596" spans="2:15" s="173" customFormat="1" ht="15.75" customHeight="1" outlineLevel="2" x14ac:dyDescent="0.3">
      <c r="B1596" s="210" t="s">
        <v>2368</v>
      </c>
      <c r="C1596" s="20" t="s">
        <v>727</v>
      </c>
      <c r="D1596" s="212" t="s">
        <v>155</v>
      </c>
      <c r="E1596" s="29">
        <v>44.54</v>
      </c>
      <c r="F1596" s="106">
        <f t="shared" si="420"/>
        <v>480</v>
      </c>
      <c r="G1596" s="237">
        <v>180</v>
      </c>
      <c r="H1596" s="237">
        <v>300</v>
      </c>
      <c r="I1596" s="237">
        <v>0</v>
      </c>
      <c r="J1596" s="194">
        <f t="shared" si="421"/>
        <v>21379.200000000001</v>
      </c>
      <c r="K1596" s="212"/>
      <c r="L1596" s="203">
        <v>21379.200000000001</v>
      </c>
      <c r="M1596" s="203">
        <v>0</v>
      </c>
      <c r="O1596" s="190"/>
    </row>
    <row r="1597" spans="2:15" s="173" customFormat="1" ht="15.75" customHeight="1" outlineLevel="2" x14ac:dyDescent="0.3">
      <c r="B1597" s="176" t="s">
        <v>2369</v>
      </c>
      <c r="C1597" s="132" t="s">
        <v>740</v>
      </c>
      <c r="D1597" s="174"/>
      <c r="E1597" s="227"/>
      <c r="F1597" s="106"/>
      <c r="G1597" s="237"/>
      <c r="H1597" s="237"/>
      <c r="I1597" s="237"/>
      <c r="J1597" s="194"/>
      <c r="K1597" s="212"/>
      <c r="L1597" s="203">
        <v>0</v>
      </c>
      <c r="M1597" s="203">
        <v>0</v>
      </c>
      <c r="O1597" s="190"/>
    </row>
    <row r="1598" spans="2:15" s="173" customFormat="1" ht="15.75" customHeight="1" outlineLevel="2" x14ac:dyDescent="0.3">
      <c r="B1598" s="210" t="s">
        <v>2370</v>
      </c>
      <c r="C1598" s="20" t="s">
        <v>729</v>
      </c>
      <c r="D1598" s="212" t="s">
        <v>8</v>
      </c>
      <c r="E1598" s="29">
        <v>8</v>
      </c>
      <c r="F1598" s="106">
        <f t="shared" ref="F1598:F1600" si="422">G1598+H1598+I1598*90</f>
        <v>9336</v>
      </c>
      <c r="G1598" s="237">
        <v>2280</v>
      </c>
      <c r="H1598" s="237">
        <v>7056</v>
      </c>
      <c r="I1598" s="237">
        <v>0</v>
      </c>
      <c r="J1598" s="194">
        <f t="shared" ref="J1598:J1600" si="423">E1598*F1598</f>
        <v>74688</v>
      </c>
      <c r="K1598" s="212"/>
      <c r="L1598" s="203">
        <v>74688</v>
      </c>
      <c r="M1598" s="203">
        <v>0</v>
      </c>
      <c r="O1598" s="190"/>
    </row>
    <row r="1599" spans="2:15" s="173" customFormat="1" ht="15.75" customHeight="1" outlineLevel="2" x14ac:dyDescent="0.3">
      <c r="B1599" s="210" t="s">
        <v>2371</v>
      </c>
      <c r="C1599" s="20" t="s">
        <v>730</v>
      </c>
      <c r="D1599" s="212" t="s">
        <v>11</v>
      </c>
      <c r="E1599" s="29">
        <v>53.44</v>
      </c>
      <c r="F1599" s="106">
        <f t="shared" si="422"/>
        <v>2052</v>
      </c>
      <c r="G1599" s="237">
        <v>600</v>
      </c>
      <c r="H1599" s="237">
        <v>1452</v>
      </c>
      <c r="I1599" s="237">
        <v>0</v>
      </c>
      <c r="J1599" s="194">
        <f t="shared" si="423"/>
        <v>109658.88</v>
      </c>
      <c r="K1599" s="212"/>
      <c r="L1599" s="203">
        <v>109658.88</v>
      </c>
      <c r="M1599" s="203">
        <v>0</v>
      </c>
      <c r="O1599" s="190"/>
    </row>
    <row r="1600" spans="2:15" s="173" customFormat="1" ht="15.75" customHeight="1" outlineLevel="2" x14ac:dyDescent="0.3">
      <c r="B1600" s="210" t="s">
        <v>2372</v>
      </c>
      <c r="C1600" s="20" t="s">
        <v>731</v>
      </c>
      <c r="D1600" s="212" t="s">
        <v>11</v>
      </c>
      <c r="E1600" s="29">
        <v>53.44</v>
      </c>
      <c r="F1600" s="106">
        <f t="shared" si="422"/>
        <v>702</v>
      </c>
      <c r="G1600" s="237">
        <v>240</v>
      </c>
      <c r="H1600" s="237">
        <v>462</v>
      </c>
      <c r="I1600" s="237">
        <v>0</v>
      </c>
      <c r="J1600" s="194">
        <f t="shared" si="423"/>
        <v>37514.879999999997</v>
      </c>
      <c r="K1600" s="212"/>
      <c r="L1600" s="203">
        <v>37514.879999999997</v>
      </c>
      <c r="M1600" s="203">
        <v>0</v>
      </c>
      <c r="O1600" s="190"/>
    </row>
    <row r="1601" spans="2:15" s="173" customFormat="1" ht="15.75" customHeight="1" outlineLevel="2" x14ac:dyDescent="0.3">
      <c r="B1601" s="176" t="s">
        <v>2373</v>
      </c>
      <c r="C1601" s="132" t="s">
        <v>710</v>
      </c>
      <c r="D1601" s="174"/>
      <c r="E1601" s="227"/>
      <c r="F1601" s="193"/>
      <c r="G1601" s="237"/>
      <c r="H1601" s="237"/>
      <c r="I1601" s="237"/>
      <c r="J1601" s="194"/>
      <c r="K1601" s="196"/>
      <c r="L1601" s="203">
        <v>0</v>
      </c>
      <c r="M1601" s="203">
        <v>0</v>
      </c>
      <c r="O1601" s="190"/>
    </row>
    <row r="1602" spans="2:15" s="173" customFormat="1" ht="31.5" customHeight="1" outlineLevel="2" x14ac:dyDescent="0.3">
      <c r="B1602" s="210" t="s">
        <v>2374</v>
      </c>
      <c r="C1602" s="20" t="s">
        <v>733</v>
      </c>
      <c r="D1602" s="212" t="s">
        <v>11</v>
      </c>
      <c r="E1602" s="29">
        <v>76.59</v>
      </c>
      <c r="F1602" s="106">
        <f t="shared" ref="F1602:F1609" si="424">G1602+H1602+I1602*90</f>
        <v>413.68</v>
      </c>
      <c r="G1602" s="237">
        <v>150</v>
      </c>
      <c r="H1602" s="237">
        <v>263.68</v>
      </c>
      <c r="I1602" s="237">
        <v>0</v>
      </c>
      <c r="J1602" s="194">
        <f t="shared" ref="J1602:J1609" si="425">E1602*F1602</f>
        <v>31683.75</v>
      </c>
      <c r="K1602" s="212"/>
      <c r="L1602" s="203">
        <v>31683.49</v>
      </c>
      <c r="M1602" s="203">
        <v>0.26</v>
      </c>
      <c r="O1602" s="190"/>
    </row>
    <row r="1603" spans="2:15" s="173" customFormat="1" ht="15.75" customHeight="1" outlineLevel="2" x14ac:dyDescent="0.3">
      <c r="B1603" s="210" t="s">
        <v>2375</v>
      </c>
      <c r="C1603" s="20" t="s">
        <v>734</v>
      </c>
      <c r="D1603" s="212" t="s">
        <v>11</v>
      </c>
      <c r="E1603" s="29">
        <v>76.59</v>
      </c>
      <c r="F1603" s="106">
        <f t="shared" si="424"/>
        <v>438.42</v>
      </c>
      <c r="G1603" s="237">
        <v>150</v>
      </c>
      <c r="H1603" s="237">
        <v>288.42</v>
      </c>
      <c r="I1603" s="237">
        <v>0</v>
      </c>
      <c r="J1603" s="194">
        <f t="shared" si="425"/>
        <v>33578.589999999997</v>
      </c>
      <c r="K1603" s="212"/>
      <c r="L1603" s="203">
        <v>33578.589999999997</v>
      </c>
      <c r="M1603" s="203">
        <v>0</v>
      </c>
      <c r="O1603" s="190"/>
    </row>
    <row r="1604" spans="2:15" s="173" customFormat="1" ht="15.75" customHeight="1" outlineLevel="2" x14ac:dyDescent="0.3">
      <c r="B1604" s="210" t="s">
        <v>2376</v>
      </c>
      <c r="C1604" s="20" t="s">
        <v>735</v>
      </c>
      <c r="D1604" s="212" t="s">
        <v>11</v>
      </c>
      <c r="E1604" s="29">
        <v>76.59</v>
      </c>
      <c r="F1604" s="106">
        <f t="shared" si="424"/>
        <v>126</v>
      </c>
      <c r="G1604" s="237">
        <v>60</v>
      </c>
      <c r="H1604" s="237">
        <v>66</v>
      </c>
      <c r="I1604" s="237">
        <v>0</v>
      </c>
      <c r="J1604" s="194">
        <f t="shared" si="425"/>
        <v>9650.34</v>
      </c>
      <c r="K1604" s="212"/>
      <c r="L1604" s="203">
        <v>9650.34</v>
      </c>
      <c r="M1604" s="203">
        <v>0</v>
      </c>
      <c r="O1604" s="190"/>
    </row>
    <row r="1605" spans="2:15" s="173" customFormat="1" ht="15.75" customHeight="1" outlineLevel="2" x14ac:dyDescent="0.3">
      <c r="B1605" s="210" t="s">
        <v>2377</v>
      </c>
      <c r="C1605" s="20" t="s">
        <v>714</v>
      </c>
      <c r="D1605" s="212" t="s">
        <v>11</v>
      </c>
      <c r="E1605" s="29">
        <v>255.53</v>
      </c>
      <c r="F1605" s="106">
        <f t="shared" si="424"/>
        <v>12960</v>
      </c>
      <c r="G1605" s="237">
        <v>2400</v>
      </c>
      <c r="H1605" s="237">
        <v>10560</v>
      </c>
      <c r="I1605" s="237">
        <v>0</v>
      </c>
      <c r="J1605" s="194">
        <f t="shared" si="425"/>
        <v>3311668.8</v>
      </c>
      <c r="K1605" s="212"/>
      <c r="L1605" s="203">
        <v>3311668.8</v>
      </c>
      <c r="M1605" s="203">
        <v>0</v>
      </c>
      <c r="O1605" s="190"/>
    </row>
    <row r="1606" spans="2:15" s="173" customFormat="1" ht="15.75" customHeight="1" outlineLevel="2" x14ac:dyDescent="0.3">
      <c r="B1606" s="210" t="s">
        <v>2348</v>
      </c>
      <c r="C1606" s="20" t="s">
        <v>736</v>
      </c>
      <c r="D1606" s="212" t="s">
        <v>8</v>
      </c>
      <c r="E1606" s="29">
        <v>25.55</v>
      </c>
      <c r="F1606" s="106">
        <f t="shared" si="424"/>
        <v>9336</v>
      </c>
      <c r="G1606" s="237">
        <v>2280</v>
      </c>
      <c r="H1606" s="237">
        <v>7056</v>
      </c>
      <c r="I1606" s="237">
        <v>0</v>
      </c>
      <c r="J1606" s="194">
        <f t="shared" si="425"/>
        <v>238534.8</v>
      </c>
      <c r="K1606" s="212"/>
      <c r="L1606" s="203">
        <v>238534.8</v>
      </c>
      <c r="M1606" s="203">
        <v>0</v>
      </c>
      <c r="O1606" s="190"/>
    </row>
    <row r="1607" spans="2:15" s="173" customFormat="1" ht="15.75" customHeight="1" outlineLevel="2" x14ac:dyDescent="0.3">
      <c r="B1607" s="210" t="s">
        <v>2378</v>
      </c>
      <c r="C1607" s="20" t="s">
        <v>716</v>
      </c>
      <c r="D1607" s="212" t="s">
        <v>155</v>
      </c>
      <c r="E1607" s="29">
        <v>255.53</v>
      </c>
      <c r="F1607" s="106">
        <f t="shared" si="424"/>
        <v>5340</v>
      </c>
      <c r="G1607" s="237">
        <v>720</v>
      </c>
      <c r="H1607" s="237">
        <v>4620</v>
      </c>
      <c r="I1607" s="237">
        <v>0</v>
      </c>
      <c r="J1607" s="194">
        <f t="shared" si="425"/>
        <v>1364530.2</v>
      </c>
      <c r="K1607" s="212"/>
      <c r="L1607" s="203">
        <v>1364530.2</v>
      </c>
      <c r="M1607" s="203">
        <v>0</v>
      </c>
      <c r="O1607" s="190"/>
    </row>
    <row r="1608" spans="2:15" ht="15.75" customHeight="1" outlineLevel="2" x14ac:dyDescent="0.3">
      <c r="B1608" s="3" t="s">
        <v>2379</v>
      </c>
      <c r="C1608" s="174" t="s">
        <v>738</v>
      </c>
      <c r="D1608" s="212" t="s">
        <v>31</v>
      </c>
      <c r="E1608" s="29">
        <v>15</v>
      </c>
      <c r="F1608" s="106">
        <f t="shared" si="424"/>
        <v>1288.8</v>
      </c>
      <c r="G1608" s="237">
        <v>300</v>
      </c>
      <c r="H1608" s="237">
        <v>988.8</v>
      </c>
      <c r="I1608" s="237">
        <v>0</v>
      </c>
      <c r="J1608" s="114">
        <f t="shared" si="425"/>
        <v>19332</v>
      </c>
      <c r="K1608" s="195"/>
      <c r="L1608" s="203">
        <v>19332</v>
      </c>
      <c r="M1608" s="203">
        <v>0</v>
      </c>
      <c r="O1608" s="190"/>
    </row>
    <row r="1609" spans="2:15" ht="56.25" customHeight="1" outlineLevel="2" x14ac:dyDescent="0.3">
      <c r="B1609" s="176" t="s">
        <v>2380</v>
      </c>
      <c r="C1609" s="20" t="s">
        <v>901</v>
      </c>
      <c r="D1609" s="213" t="s">
        <v>11</v>
      </c>
      <c r="E1609" s="193">
        <v>100</v>
      </c>
      <c r="F1609" s="193">
        <f t="shared" si="424"/>
        <v>3349.2</v>
      </c>
      <c r="G1609" s="237">
        <v>960</v>
      </c>
      <c r="H1609" s="237">
        <v>2389.1999999999998</v>
      </c>
      <c r="I1609" s="237">
        <v>0</v>
      </c>
      <c r="J1609" s="194">
        <f t="shared" si="425"/>
        <v>334920</v>
      </c>
      <c r="K1609" s="212"/>
      <c r="L1609" s="203">
        <v>334920</v>
      </c>
      <c r="M1609" s="203">
        <v>0</v>
      </c>
      <c r="O1609" s="190"/>
    </row>
    <row r="1610" spans="2:15" ht="15.75" customHeight="1" outlineLevel="1" x14ac:dyDescent="0.3">
      <c r="B1610" s="172" t="s">
        <v>2037</v>
      </c>
      <c r="C1610" s="171" t="s">
        <v>252</v>
      </c>
      <c r="D1610" s="168"/>
      <c r="E1610" s="107"/>
      <c r="F1610" s="169"/>
      <c r="G1610" s="169"/>
      <c r="H1610" s="169"/>
      <c r="I1610" s="169"/>
      <c r="J1610" s="112">
        <f>SUBTOTAL(9,J1611:J1615)</f>
        <v>26894511.84</v>
      </c>
      <c r="K1610" s="16"/>
      <c r="L1610" s="203">
        <v>0</v>
      </c>
      <c r="M1610" s="203"/>
      <c r="O1610" s="190"/>
    </row>
    <row r="1611" spans="2:15" ht="94.5" customHeight="1" outlineLevel="2" x14ac:dyDescent="0.3">
      <c r="B1611" s="3" t="s">
        <v>2381</v>
      </c>
      <c r="C1611" s="2" t="s">
        <v>552</v>
      </c>
      <c r="D1611" s="195" t="s">
        <v>55</v>
      </c>
      <c r="E1611" s="1">
        <v>169</v>
      </c>
      <c r="F1611" s="106">
        <f t="shared" ref="F1611:F1615" si="426">G1611+H1611+I1611*90</f>
        <v>65400</v>
      </c>
      <c r="G1611" s="237">
        <v>1800</v>
      </c>
      <c r="H1611" s="237">
        <v>63600</v>
      </c>
      <c r="I1611" s="237">
        <v>0</v>
      </c>
      <c r="J1611" s="114">
        <f t="shared" ref="J1611:J1615" si="427">E1611*F1611</f>
        <v>11052600</v>
      </c>
      <c r="K1611" s="195" t="s">
        <v>253</v>
      </c>
      <c r="L1611" s="203">
        <v>11052600</v>
      </c>
      <c r="M1611" s="203">
        <v>0</v>
      </c>
      <c r="O1611" s="190"/>
    </row>
    <row r="1612" spans="2:15" ht="94.5" customHeight="1" outlineLevel="2" x14ac:dyDescent="0.3">
      <c r="B1612" s="3" t="s">
        <v>2382</v>
      </c>
      <c r="C1612" s="2" t="s">
        <v>553</v>
      </c>
      <c r="D1612" s="195" t="s">
        <v>55</v>
      </c>
      <c r="E1612" s="1">
        <v>193</v>
      </c>
      <c r="F1612" s="106">
        <f t="shared" si="426"/>
        <v>54134.879999999997</v>
      </c>
      <c r="G1612" s="237">
        <v>2418.35</v>
      </c>
      <c r="H1612" s="237">
        <v>51716.53</v>
      </c>
      <c r="I1612" s="237">
        <v>0</v>
      </c>
      <c r="J1612" s="114">
        <f t="shared" si="427"/>
        <v>10448031.84</v>
      </c>
      <c r="K1612" s="195" t="s">
        <v>253</v>
      </c>
      <c r="L1612" s="203">
        <v>10448031.07</v>
      </c>
      <c r="M1612" s="203">
        <v>0.77</v>
      </c>
      <c r="O1612" s="190"/>
    </row>
    <row r="1613" spans="2:15" ht="47.25" customHeight="1" outlineLevel="2" x14ac:dyDescent="0.3">
      <c r="B1613" s="3" t="s">
        <v>2383</v>
      </c>
      <c r="C1613" s="2" t="s">
        <v>274</v>
      </c>
      <c r="D1613" s="195" t="s">
        <v>55</v>
      </c>
      <c r="E1613" s="1">
        <v>41</v>
      </c>
      <c r="F1613" s="106">
        <f t="shared" si="426"/>
        <v>70980</v>
      </c>
      <c r="G1613" s="237">
        <v>1500</v>
      </c>
      <c r="H1613" s="237">
        <v>69480</v>
      </c>
      <c r="I1613" s="237">
        <v>0</v>
      </c>
      <c r="J1613" s="114">
        <f t="shared" si="427"/>
        <v>2910180</v>
      </c>
      <c r="K1613" s="195" t="s">
        <v>253</v>
      </c>
      <c r="L1613" s="203">
        <v>2910180</v>
      </c>
      <c r="M1613" s="203">
        <v>0</v>
      </c>
      <c r="O1613" s="190"/>
    </row>
    <row r="1614" spans="2:15" ht="63" customHeight="1" outlineLevel="2" x14ac:dyDescent="0.3">
      <c r="B1614" s="3" t="s">
        <v>2384</v>
      </c>
      <c r="C1614" s="2" t="s">
        <v>254</v>
      </c>
      <c r="D1614" s="195" t="s">
        <v>55</v>
      </c>
      <c r="E1614" s="1">
        <v>2</v>
      </c>
      <c r="F1614" s="106">
        <f t="shared" si="426"/>
        <v>20160</v>
      </c>
      <c r="G1614" s="237">
        <v>840</v>
      </c>
      <c r="H1614" s="237">
        <v>19320</v>
      </c>
      <c r="I1614" s="237">
        <v>0</v>
      </c>
      <c r="J1614" s="114">
        <f t="shared" si="427"/>
        <v>40320</v>
      </c>
      <c r="K1614" s="195"/>
      <c r="L1614" s="203">
        <v>40320</v>
      </c>
      <c r="M1614" s="203">
        <v>0</v>
      </c>
      <c r="O1614" s="190"/>
    </row>
    <row r="1615" spans="2:15" ht="47.25" customHeight="1" outlineLevel="2" x14ac:dyDescent="0.3">
      <c r="B1615" s="176" t="s">
        <v>2385</v>
      </c>
      <c r="C1615" s="174" t="s">
        <v>868</v>
      </c>
      <c r="D1615" s="213" t="s">
        <v>55</v>
      </c>
      <c r="E1615" s="29">
        <v>211</v>
      </c>
      <c r="F1615" s="106">
        <f t="shared" si="426"/>
        <v>11580</v>
      </c>
      <c r="G1615" s="237">
        <v>1080</v>
      </c>
      <c r="H1615" s="237">
        <v>10500</v>
      </c>
      <c r="I1615" s="237">
        <v>0</v>
      </c>
      <c r="J1615" s="114">
        <f t="shared" si="427"/>
        <v>2443380</v>
      </c>
      <c r="K1615" s="195"/>
      <c r="L1615" s="203">
        <v>2443380</v>
      </c>
      <c r="M1615" s="203">
        <v>0</v>
      </c>
      <c r="O1615" s="190"/>
    </row>
    <row r="1616" spans="2:15" ht="15.75" customHeight="1" outlineLevel="1" x14ac:dyDescent="0.3">
      <c r="B1616" s="172" t="s">
        <v>2038</v>
      </c>
      <c r="C1616" s="171" t="s">
        <v>255</v>
      </c>
      <c r="D1616" s="168"/>
      <c r="E1616" s="107"/>
      <c r="F1616" s="169"/>
      <c r="G1616" s="169"/>
      <c r="H1616" s="169"/>
      <c r="I1616" s="169"/>
      <c r="J1616" s="112">
        <f>SUBTOTAL(9,J1617:J1620)</f>
        <v>45070425</v>
      </c>
      <c r="K1616" s="16"/>
      <c r="L1616" s="203">
        <v>0</v>
      </c>
      <c r="M1616" s="203"/>
      <c r="O1616" s="190"/>
    </row>
    <row r="1617" spans="2:15" ht="31.5" customHeight="1" outlineLevel="2" x14ac:dyDescent="0.3">
      <c r="B1617" s="3" t="s">
        <v>2386</v>
      </c>
      <c r="C1617" s="2" t="s">
        <v>256</v>
      </c>
      <c r="D1617" s="195" t="s">
        <v>257</v>
      </c>
      <c r="E1617" s="1">
        <v>200</v>
      </c>
      <c r="F1617" s="106">
        <f t="shared" ref="F1617:F1620" si="428">G1617+H1617+I1617*90</f>
        <v>189000</v>
      </c>
      <c r="G1617" s="237">
        <v>20250</v>
      </c>
      <c r="H1617" s="237">
        <v>168750</v>
      </c>
      <c r="I1617" s="237">
        <v>0</v>
      </c>
      <c r="J1617" s="114">
        <f t="shared" ref="J1617:J1620" si="429">E1617*F1617</f>
        <v>37800000</v>
      </c>
      <c r="K1617" s="195"/>
      <c r="L1617" s="203">
        <v>37800000</v>
      </c>
      <c r="M1617" s="203">
        <v>0</v>
      </c>
      <c r="O1617" s="190"/>
    </row>
    <row r="1618" spans="2:15" ht="78.75" customHeight="1" outlineLevel="2" x14ac:dyDescent="0.3">
      <c r="B1618" s="3" t="s">
        <v>2387</v>
      </c>
      <c r="C1618" s="2" t="s">
        <v>554</v>
      </c>
      <c r="D1618" s="195" t="s">
        <v>155</v>
      </c>
      <c r="E1618" s="1">
        <v>209</v>
      </c>
      <c r="F1618" s="106">
        <f t="shared" si="428"/>
        <v>7425</v>
      </c>
      <c r="G1618" s="237">
        <v>2025</v>
      </c>
      <c r="H1618" s="237">
        <v>5400</v>
      </c>
      <c r="I1618" s="237">
        <v>0</v>
      </c>
      <c r="J1618" s="114">
        <f t="shared" si="429"/>
        <v>1551825</v>
      </c>
      <c r="K1618" s="195" t="s">
        <v>253</v>
      </c>
      <c r="L1618" s="203">
        <v>1551825</v>
      </c>
      <c r="M1618" s="203">
        <v>0</v>
      </c>
      <c r="O1618" s="190"/>
    </row>
    <row r="1619" spans="2:15" ht="31.5" customHeight="1" outlineLevel="2" x14ac:dyDescent="0.3">
      <c r="B1619" s="3" t="s">
        <v>2388</v>
      </c>
      <c r="C1619" s="2" t="s">
        <v>258</v>
      </c>
      <c r="D1619" s="195" t="s">
        <v>257</v>
      </c>
      <c r="E1619" s="1">
        <v>30</v>
      </c>
      <c r="F1619" s="106">
        <f t="shared" si="428"/>
        <v>189000</v>
      </c>
      <c r="G1619" s="237">
        <v>20250</v>
      </c>
      <c r="H1619" s="237">
        <v>168750</v>
      </c>
      <c r="I1619" s="237">
        <v>0</v>
      </c>
      <c r="J1619" s="114">
        <f t="shared" si="429"/>
        <v>5670000</v>
      </c>
      <c r="K1619" s="195"/>
      <c r="L1619" s="203">
        <v>5670000</v>
      </c>
      <c r="M1619" s="203">
        <v>0</v>
      </c>
      <c r="O1619" s="190"/>
    </row>
    <row r="1620" spans="2:15" ht="47.25" customHeight="1" outlineLevel="2" x14ac:dyDescent="0.3">
      <c r="B1620" s="3" t="s">
        <v>2389</v>
      </c>
      <c r="C1620" s="2" t="s">
        <v>275</v>
      </c>
      <c r="D1620" s="195" t="s">
        <v>55</v>
      </c>
      <c r="E1620" s="1">
        <v>3</v>
      </c>
      <c r="F1620" s="106">
        <f t="shared" si="428"/>
        <v>16200</v>
      </c>
      <c r="G1620" s="237">
        <v>2700</v>
      </c>
      <c r="H1620" s="237">
        <v>13500</v>
      </c>
      <c r="I1620" s="237">
        <v>0</v>
      </c>
      <c r="J1620" s="114">
        <f t="shared" si="429"/>
        <v>48600</v>
      </c>
      <c r="K1620" s="195"/>
      <c r="L1620" s="203">
        <v>48600</v>
      </c>
      <c r="M1620" s="203">
        <v>0</v>
      </c>
      <c r="O1620" s="190"/>
    </row>
    <row r="1621" spans="2:15" ht="15.75" customHeight="1" outlineLevel="1" x14ac:dyDescent="0.3">
      <c r="B1621" s="172" t="s">
        <v>2039</v>
      </c>
      <c r="C1621" s="171" t="s">
        <v>39</v>
      </c>
      <c r="D1621" s="168"/>
      <c r="E1621" s="107"/>
      <c r="F1621" s="169"/>
      <c r="G1621" s="169"/>
      <c r="H1621" s="169"/>
      <c r="I1621" s="169"/>
      <c r="J1621" s="112">
        <f>SUBTOTAL(9,J1622:J1631)</f>
        <v>10425190</v>
      </c>
      <c r="K1621" s="16"/>
      <c r="L1621" s="203">
        <v>0</v>
      </c>
      <c r="M1621" s="203"/>
      <c r="O1621" s="190"/>
    </row>
    <row r="1622" spans="2:15" ht="31.5" customHeight="1" outlineLevel="2" x14ac:dyDescent="0.3">
      <c r="B1622" s="3" t="s">
        <v>2390</v>
      </c>
      <c r="C1622" s="2" t="s">
        <v>259</v>
      </c>
      <c r="D1622" s="195" t="s">
        <v>54</v>
      </c>
      <c r="E1622" s="1">
        <v>1</v>
      </c>
      <c r="F1622" s="106">
        <f t="shared" ref="F1622:F1631" si="430">G1622+H1622+I1622*90</f>
        <v>42000</v>
      </c>
      <c r="G1622" s="237">
        <v>36000</v>
      </c>
      <c r="H1622" s="237">
        <v>6000</v>
      </c>
      <c r="I1622" s="237">
        <v>0</v>
      </c>
      <c r="J1622" s="114">
        <f t="shared" ref="J1622:J1631" si="431">E1622*F1622</f>
        <v>42000</v>
      </c>
      <c r="K1622" s="195" t="s">
        <v>253</v>
      </c>
      <c r="L1622" s="203">
        <v>42000</v>
      </c>
      <c r="M1622" s="203">
        <v>0</v>
      </c>
      <c r="O1622" s="190"/>
    </row>
    <row r="1623" spans="2:15" ht="47.25" customHeight="1" outlineLevel="2" x14ac:dyDescent="0.3">
      <c r="B1623" s="3" t="s">
        <v>2391</v>
      </c>
      <c r="C1623" s="2" t="s">
        <v>260</v>
      </c>
      <c r="D1623" s="195" t="s">
        <v>54</v>
      </c>
      <c r="E1623" s="1">
        <f>14+16</f>
        <v>30</v>
      </c>
      <c r="F1623" s="106">
        <f t="shared" si="430"/>
        <v>11400</v>
      </c>
      <c r="G1623" s="237">
        <v>8400</v>
      </c>
      <c r="H1623" s="237">
        <v>3000</v>
      </c>
      <c r="I1623" s="237">
        <v>0</v>
      </c>
      <c r="J1623" s="114">
        <f t="shared" si="431"/>
        <v>342000</v>
      </c>
      <c r="K1623" s="195" t="s">
        <v>253</v>
      </c>
      <c r="L1623" s="203">
        <v>342000</v>
      </c>
      <c r="M1623" s="203">
        <v>0</v>
      </c>
      <c r="O1623" s="190"/>
    </row>
    <row r="1624" spans="2:15" ht="47.25" customHeight="1" outlineLevel="2" x14ac:dyDescent="0.3">
      <c r="B1624" s="3" t="s">
        <v>2392</v>
      </c>
      <c r="C1624" s="2" t="s">
        <v>261</v>
      </c>
      <c r="D1624" s="195" t="s">
        <v>54</v>
      </c>
      <c r="E1624" s="1">
        <f>14+16</f>
        <v>30</v>
      </c>
      <c r="F1624" s="106">
        <f t="shared" si="430"/>
        <v>13800</v>
      </c>
      <c r="G1624" s="237">
        <v>10800</v>
      </c>
      <c r="H1624" s="237">
        <v>3000</v>
      </c>
      <c r="I1624" s="237">
        <v>0</v>
      </c>
      <c r="J1624" s="114">
        <f t="shared" si="431"/>
        <v>414000</v>
      </c>
      <c r="K1624" s="195" t="s">
        <v>253</v>
      </c>
      <c r="L1624" s="203">
        <v>414000</v>
      </c>
      <c r="M1624" s="203">
        <v>0</v>
      </c>
      <c r="O1624" s="190"/>
    </row>
    <row r="1625" spans="2:15" ht="31.5" customHeight="1" outlineLevel="2" x14ac:dyDescent="0.3">
      <c r="B1625" s="3" t="s">
        <v>2393</v>
      </c>
      <c r="C1625" s="2" t="s">
        <v>262</v>
      </c>
      <c r="D1625" s="195" t="s">
        <v>54</v>
      </c>
      <c r="E1625" s="1">
        <f>14+16</f>
        <v>30</v>
      </c>
      <c r="F1625" s="106">
        <f t="shared" si="430"/>
        <v>1140</v>
      </c>
      <c r="G1625" s="237">
        <v>360</v>
      </c>
      <c r="H1625" s="237">
        <v>780</v>
      </c>
      <c r="I1625" s="237">
        <v>0</v>
      </c>
      <c r="J1625" s="114">
        <f t="shared" si="431"/>
        <v>34200</v>
      </c>
      <c r="K1625" s="195" t="s">
        <v>253</v>
      </c>
      <c r="L1625" s="203">
        <v>34200</v>
      </c>
      <c r="M1625" s="203">
        <v>0</v>
      </c>
      <c r="O1625" s="190"/>
    </row>
    <row r="1626" spans="2:15" ht="47.25" customHeight="1" outlineLevel="2" x14ac:dyDescent="0.3">
      <c r="B1626" s="3" t="s">
        <v>2394</v>
      </c>
      <c r="C1626" s="2" t="s">
        <v>263</v>
      </c>
      <c r="D1626" s="195" t="s">
        <v>54</v>
      </c>
      <c r="E1626" s="1">
        <f>14+16</f>
        <v>30</v>
      </c>
      <c r="F1626" s="106">
        <f t="shared" si="430"/>
        <v>11400</v>
      </c>
      <c r="G1626" s="237">
        <v>8400</v>
      </c>
      <c r="H1626" s="237">
        <v>3000</v>
      </c>
      <c r="I1626" s="237">
        <v>0</v>
      </c>
      <c r="J1626" s="114">
        <f t="shared" si="431"/>
        <v>342000</v>
      </c>
      <c r="K1626" s="195" t="s">
        <v>253</v>
      </c>
      <c r="L1626" s="203">
        <v>342000</v>
      </c>
      <c r="M1626" s="203">
        <v>0</v>
      </c>
      <c r="O1626" s="190"/>
    </row>
    <row r="1627" spans="2:15" ht="31.5" customHeight="1" outlineLevel="2" x14ac:dyDescent="0.3">
      <c r="B1627" s="3" t="s">
        <v>2395</v>
      </c>
      <c r="C1627" s="2" t="s">
        <v>264</v>
      </c>
      <c r="D1627" s="195" t="s">
        <v>54</v>
      </c>
      <c r="E1627" s="1">
        <v>169</v>
      </c>
      <c r="F1627" s="106">
        <f t="shared" si="430"/>
        <v>2040</v>
      </c>
      <c r="G1627" s="237">
        <v>1440</v>
      </c>
      <c r="H1627" s="237">
        <v>600</v>
      </c>
      <c r="I1627" s="237">
        <v>0</v>
      </c>
      <c r="J1627" s="114">
        <f t="shared" si="431"/>
        <v>344760</v>
      </c>
      <c r="K1627" s="195" t="s">
        <v>253</v>
      </c>
      <c r="L1627" s="203">
        <v>344760</v>
      </c>
      <c r="M1627" s="203">
        <v>0</v>
      </c>
      <c r="O1627" s="190"/>
    </row>
    <row r="1628" spans="2:15" ht="47.25" customHeight="1" outlineLevel="2" x14ac:dyDescent="0.3">
      <c r="B1628" s="3" t="s">
        <v>2396</v>
      </c>
      <c r="C1628" s="2" t="s">
        <v>265</v>
      </c>
      <c r="D1628" s="195" t="s">
        <v>54</v>
      </c>
      <c r="E1628" s="1">
        <v>2</v>
      </c>
      <c r="F1628" s="106">
        <f t="shared" si="430"/>
        <v>1920000</v>
      </c>
      <c r="G1628" s="237">
        <v>360000</v>
      </c>
      <c r="H1628" s="237">
        <v>1560000</v>
      </c>
      <c r="I1628" s="237">
        <v>0</v>
      </c>
      <c r="J1628" s="114">
        <f t="shared" si="431"/>
        <v>3840000</v>
      </c>
      <c r="K1628" s="195" t="s">
        <v>253</v>
      </c>
      <c r="L1628" s="203">
        <v>3840000</v>
      </c>
      <c r="M1628" s="203">
        <v>0</v>
      </c>
      <c r="O1628" s="190"/>
    </row>
    <row r="1629" spans="2:15" ht="126" customHeight="1" outlineLevel="2" x14ac:dyDescent="0.3">
      <c r="B1629" s="3" t="s">
        <v>2397</v>
      </c>
      <c r="C1629" s="2" t="s">
        <v>266</v>
      </c>
      <c r="D1629" s="195" t="s">
        <v>54</v>
      </c>
      <c r="E1629" s="1">
        <v>2</v>
      </c>
      <c r="F1629" s="106">
        <f t="shared" si="430"/>
        <v>2292965</v>
      </c>
      <c r="G1629" s="237">
        <v>575122.4</v>
      </c>
      <c r="H1629" s="237">
        <v>0</v>
      </c>
      <c r="I1629" s="237">
        <v>19087.14</v>
      </c>
      <c r="J1629" s="114">
        <f t="shared" si="431"/>
        <v>4585930</v>
      </c>
      <c r="K1629" s="195" t="s">
        <v>253</v>
      </c>
      <c r="L1629" s="203">
        <v>4585929.93</v>
      </c>
      <c r="M1629" s="203">
        <v>7.0000000000000007E-2</v>
      </c>
      <c r="O1629" s="190"/>
    </row>
    <row r="1630" spans="2:15" ht="31.5" customHeight="1" outlineLevel="2" x14ac:dyDescent="0.3">
      <c r="B1630" s="3" t="s">
        <v>2398</v>
      </c>
      <c r="C1630" s="2" t="s">
        <v>267</v>
      </c>
      <c r="D1630" s="195" t="s">
        <v>54</v>
      </c>
      <c r="E1630" s="1">
        <v>169</v>
      </c>
      <c r="F1630" s="106">
        <f t="shared" si="430"/>
        <v>2700</v>
      </c>
      <c r="G1630" s="237">
        <v>300</v>
      </c>
      <c r="H1630" s="237">
        <v>2400</v>
      </c>
      <c r="I1630" s="237">
        <v>0</v>
      </c>
      <c r="J1630" s="114">
        <f t="shared" si="431"/>
        <v>456300</v>
      </c>
      <c r="K1630" s="195" t="s">
        <v>253</v>
      </c>
      <c r="L1630" s="203">
        <v>456300</v>
      </c>
      <c r="M1630" s="203">
        <v>0</v>
      </c>
      <c r="O1630" s="190"/>
    </row>
    <row r="1631" spans="2:15" ht="31.5" customHeight="1" outlineLevel="2" x14ac:dyDescent="0.3">
      <c r="B1631" s="3" t="s">
        <v>2399</v>
      </c>
      <c r="C1631" s="2" t="s">
        <v>269</v>
      </c>
      <c r="D1631" s="195" t="s">
        <v>55</v>
      </c>
      <c r="E1631" s="1">
        <v>2</v>
      </c>
      <c r="F1631" s="106">
        <f t="shared" si="430"/>
        <v>12000</v>
      </c>
      <c r="G1631" s="237">
        <v>3000</v>
      </c>
      <c r="H1631" s="237">
        <v>9000</v>
      </c>
      <c r="I1631" s="237">
        <v>0</v>
      </c>
      <c r="J1631" s="114">
        <f t="shared" si="431"/>
        <v>24000</v>
      </c>
      <c r="K1631" s="195" t="s">
        <v>253</v>
      </c>
      <c r="L1631" s="203">
        <v>24000</v>
      </c>
      <c r="M1631" s="203">
        <v>0</v>
      </c>
      <c r="O1631" s="190"/>
    </row>
    <row r="1632" spans="2:15" ht="15.75" customHeight="1" outlineLevel="1" x14ac:dyDescent="0.3">
      <c r="B1632" s="172" t="s">
        <v>2040</v>
      </c>
      <c r="C1632" s="171" t="s">
        <v>42</v>
      </c>
      <c r="D1632" s="168"/>
      <c r="E1632" s="107"/>
      <c r="F1632" s="169"/>
      <c r="G1632" s="169"/>
      <c r="H1632" s="169"/>
      <c r="I1632" s="169"/>
      <c r="J1632" s="112">
        <f>SUBTOTAL(9,J1633:J1644)</f>
        <v>45272695.119999997</v>
      </c>
      <c r="K1632" s="16"/>
      <c r="L1632" s="203">
        <v>0</v>
      </c>
      <c r="M1632" s="203"/>
      <c r="O1632" s="190"/>
    </row>
    <row r="1633" spans="2:15" ht="47.25" customHeight="1" outlineLevel="2" x14ac:dyDescent="0.3">
      <c r="B1633" s="3" t="s">
        <v>2400</v>
      </c>
      <c r="C1633" s="2" t="s">
        <v>558</v>
      </c>
      <c r="D1633" s="195" t="s">
        <v>31</v>
      </c>
      <c r="E1633" s="1">
        <v>2</v>
      </c>
      <c r="F1633" s="106">
        <f t="shared" ref="F1633:F1644" si="432">G1633+H1633+I1633*90</f>
        <v>7791363.5899999999</v>
      </c>
      <c r="G1633" s="237">
        <v>1543002.89</v>
      </c>
      <c r="H1633" s="237">
        <v>0</v>
      </c>
      <c r="I1633" s="237">
        <v>69426.23</v>
      </c>
      <c r="J1633" s="114">
        <f t="shared" ref="J1633:J1644" si="433">E1633*F1633</f>
        <v>15582727.18</v>
      </c>
      <c r="K1633" s="195"/>
      <c r="L1633" s="203">
        <v>15582726.32</v>
      </c>
      <c r="M1633" s="203">
        <v>0.86</v>
      </c>
      <c r="O1633" s="190"/>
    </row>
    <row r="1634" spans="2:15" ht="15.75" customHeight="1" outlineLevel="2" x14ac:dyDescent="0.3">
      <c r="B1634" s="211" t="s">
        <v>2401</v>
      </c>
      <c r="C1634" s="2" t="s">
        <v>102</v>
      </c>
      <c r="D1634" s="195" t="s">
        <v>31</v>
      </c>
      <c r="E1634" s="1">
        <v>2</v>
      </c>
      <c r="F1634" s="106">
        <f t="shared" si="432"/>
        <v>0</v>
      </c>
      <c r="G1634" s="237">
        <v>0</v>
      </c>
      <c r="H1634" s="237">
        <v>0</v>
      </c>
      <c r="I1634" s="237">
        <v>0</v>
      </c>
      <c r="J1634" s="114">
        <f t="shared" si="433"/>
        <v>0</v>
      </c>
      <c r="K1634" s="195"/>
      <c r="L1634" s="203">
        <v>0</v>
      </c>
      <c r="M1634" s="203">
        <v>0</v>
      </c>
      <c r="O1634" s="190"/>
    </row>
    <row r="1635" spans="2:15" ht="15.75" customHeight="1" outlineLevel="2" x14ac:dyDescent="0.3">
      <c r="B1635" s="211" t="s">
        <v>2402</v>
      </c>
      <c r="C1635" s="2" t="s">
        <v>101</v>
      </c>
      <c r="D1635" s="195" t="s">
        <v>31</v>
      </c>
      <c r="E1635" s="1">
        <v>2</v>
      </c>
      <c r="F1635" s="106">
        <f t="shared" si="432"/>
        <v>0</v>
      </c>
      <c r="G1635" s="237">
        <v>0</v>
      </c>
      <c r="H1635" s="237">
        <v>0</v>
      </c>
      <c r="I1635" s="237">
        <v>0</v>
      </c>
      <c r="J1635" s="114">
        <f t="shared" si="433"/>
        <v>0</v>
      </c>
      <c r="K1635" s="195"/>
      <c r="L1635" s="203">
        <v>0</v>
      </c>
      <c r="M1635" s="203">
        <v>0</v>
      </c>
      <c r="O1635" s="190"/>
    </row>
    <row r="1636" spans="2:15" ht="47.25" customHeight="1" outlineLevel="2" x14ac:dyDescent="0.3">
      <c r="B1636" s="3" t="s">
        <v>2403</v>
      </c>
      <c r="C1636" s="2" t="s">
        <v>559</v>
      </c>
      <c r="D1636" s="195" t="s">
        <v>31</v>
      </c>
      <c r="E1636" s="1">
        <v>2</v>
      </c>
      <c r="F1636" s="106">
        <f t="shared" si="432"/>
        <v>7611528.9199999999</v>
      </c>
      <c r="G1636" s="237">
        <v>1411248.92</v>
      </c>
      <c r="H1636" s="237">
        <v>0</v>
      </c>
      <c r="I1636" s="237">
        <v>68892</v>
      </c>
      <c r="J1636" s="114">
        <f t="shared" si="433"/>
        <v>15223057.84</v>
      </c>
      <c r="K1636" s="195"/>
      <c r="L1636" s="203">
        <v>15223058.189999999</v>
      </c>
      <c r="M1636" s="203">
        <v>-0.35</v>
      </c>
      <c r="O1636" s="190"/>
    </row>
    <row r="1637" spans="2:15" ht="15.75" customHeight="1" outlineLevel="2" x14ac:dyDescent="0.3">
      <c r="B1637" s="211" t="s">
        <v>2404</v>
      </c>
      <c r="C1637" s="2" t="s">
        <v>102</v>
      </c>
      <c r="D1637" s="195" t="s">
        <v>31</v>
      </c>
      <c r="E1637" s="1">
        <v>2</v>
      </c>
      <c r="F1637" s="106">
        <f t="shared" si="432"/>
        <v>0</v>
      </c>
      <c r="G1637" s="237">
        <v>0</v>
      </c>
      <c r="H1637" s="237">
        <v>0</v>
      </c>
      <c r="I1637" s="237">
        <v>0</v>
      </c>
      <c r="J1637" s="114">
        <f t="shared" si="433"/>
        <v>0</v>
      </c>
      <c r="K1637" s="195"/>
      <c r="L1637" s="203">
        <v>0</v>
      </c>
      <c r="M1637" s="203">
        <v>0</v>
      </c>
      <c r="O1637" s="190"/>
    </row>
    <row r="1638" spans="2:15" ht="15.75" customHeight="1" outlineLevel="2" x14ac:dyDescent="0.3">
      <c r="B1638" s="211" t="s">
        <v>2405</v>
      </c>
      <c r="C1638" s="2" t="s">
        <v>101</v>
      </c>
      <c r="D1638" s="195" t="s">
        <v>31</v>
      </c>
      <c r="E1638" s="1">
        <v>2</v>
      </c>
      <c r="F1638" s="106">
        <f t="shared" si="432"/>
        <v>0</v>
      </c>
      <c r="G1638" s="237">
        <v>0</v>
      </c>
      <c r="H1638" s="237">
        <v>0</v>
      </c>
      <c r="I1638" s="237">
        <v>0</v>
      </c>
      <c r="J1638" s="114">
        <f t="shared" si="433"/>
        <v>0</v>
      </c>
      <c r="K1638" s="195"/>
      <c r="L1638" s="203">
        <v>0</v>
      </c>
      <c r="M1638" s="203">
        <v>0</v>
      </c>
      <c r="O1638" s="190"/>
    </row>
    <row r="1639" spans="2:15" ht="47.25" customHeight="1" outlineLevel="2" x14ac:dyDescent="0.3">
      <c r="B1639" s="3" t="s">
        <v>2406</v>
      </c>
      <c r="C1639" s="2" t="s">
        <v>835</v>
      </c>
      <c r="D1639" s="195" t="s">
        <v>31</v>
      </c>
      <c r="E1639" s="1">
        <v>1</v>
      </c>
      <c r="F1639" s="106">
        <f t="shared" si="432"/>
        <v>7314040.5899999999</v>
      </c>
      <c r="G1639" s="237">
        <v>1447683.09</v>
      </c>
      <c r="H1639" s="237">
        <v>0</v>
      </c>
      <c r="I1639" s="237">
        <v>65181.75</v>
      </c>
      <c r="J1639" s="114">
        <f t="shared" si="433"/>
        <v>7314040.5899999999</v>
      </c>
      <c r="K1639" s="195"/>
      <c r="L1639" s="203">
        <v>7314040.6600000001</v>
      </c>
      <c r="M1639" s="203">
        <v>-7.0000000000000007E-2</v>
      </c>
      <c r="O1639" s="190"/>
    </row>
    <row r="1640" spans="2:15" ht="15.75" customHeight="1" outlineLevel="2" x14ac:dyDescent="0.3">
      <c r="B1640" s="211" t="s">
        <v>2407</v>
      </c>
      <c r="C1640" s="2" t="s">
        <v>102</v>
      </c>
      <c r="D1640" s="195" t="s">
        <v>31</v>
      </c>
      <c r="E1640" s="1">
        <v>1</v>
      </c>
      <c r="F1640" s="106">
        <f t="shared" si="432"/>
        <v>0</v>
      </c>
      <c r="G1640" s="237">
        <v>0</v>
      </c>
      <c r="H1640" s="237">
        <v>0</v>
      </c>
      <c r="I1640" s="237">
        <v>0</v>
      </c>
      <c r="J1640" s="114">
        <f t="shared" si="433"/>
        <v>0</v>
      </c>
      <c r="K1640" s="195"/>
      <c r="L1640" s="203">
        <v>0</v>
      </c>
      <c r="M1640" s="203">
        <v>0</v>
      </c>
      <c r="O1640" s="190"/>
    </row>
    <row r="1641" spans="2:15" ht="15.75" customHeight="1" outlineLevel="2" x14ac:dyDescent="0.3">
      <c r="B1641" s="211" t="s">
        <v>2408</v>
      </c>
      <c r="C1641" s="2" t="s">
        <v>101</v>
      </c>
      <c r="D1641" s="195" t="s">
        <v>31</v>
      </c>
      <c r="E1641" s="1">
        <v>1</v>
      </c>
      <c r="F1641" s="106">
        <f t="shared" si="432"/>
        <v>0</v>
      </c>
      <c r="G1641" s="237">
        <v>0</v>
      </c>
      <c r="H1641" s="237">
        <v>0</v>
      </c>
      <c r="I1641" s="237">
        <v>0</v>
      </c>
      <c r="J1641" s="114">
        <f t="shared" si="433"/>
        <v>0</v>
      </c>
      <c r="K1641" s="195"/>
      <c r="L1641" s="203">
        <v>0</v>
      </c>
      <c r="M1641" s="203">
        <v>0</v>
      </c>
      <c r="O1641" s="190"/>
    </row>
    <row r="1642" spans="2:15" ht="47.25" customHeight="1" outlineLevel="2" x14ac:dyDescent="0.3">
      <c r="B1642" s="3" t="s">
        <v>2409</v>
      </c>
      <c r="C1642" s="2" t="s">
        <v>834</v>
      </c>
      <c r="D1642" s="195" t="s">
        <v>31</v>
      </c>
      <c r="E1642" s="1">
        <v>1</v>
      </c>
      <c r="F1642" s="106">
        <f t="shared" si="432"/>
        <v>7152869.5099999998</v>
      </c>
      <c r="G1642" s="237">
        <v>1326487.31</v>
      </c>
      <c r="H1642" s="237">
        <v>0</v>
      </c>
      <c r="I1642" s="237">
        <v>64737.58</v>
      </c>
      <c r="J1642" s="114">
        <f t="shared" si="433"/>
        <v>7152869.5099999998</v>
      </c>
      <c r="K1642" s="195"/>
      <c r="L1642" s="203">
        <v>7152869.1900000004</v>
      </c>
      <c r="M1642" s="203">
        <v>0.32</v>
      </c>
      <c r="O1642" s="190"/>
    </row>
    <row r="1643" spans="2:15" ht="15.75" customHeight="1" outlineLevel="2" x14ac:dyDescent="0.3">
      <c r="B1643" s="211" t="s">
        <v>2410</v>
      </c>
      <c r="C1643" s="2" t="s">
        <v>102</v>
      </c>
      <c r="D1643" s="195" t="s">
        <v>31</v>
      </c>
      <c r="E1643" s="1">
        <v>1</v>
      </c>
      <c r="F1643" s="106">
        <f t="shared" si="432"/>
        <v>0</v>
      </c>
      <c r="G1643" s="237">
        <v>0</v>
      </c>
      <c r="H1643" s="237">
        <v>0</v>
      </c>
      <c r="I1643" s="237">
        <v>0</v>
      </c>
      <c r="J1643" s="114">
        <f t="shared" si="433"/>
        <v>0</v>
      </c>
      <c r="K1643" s="195"/>
      <c r="L1643" s="203">
        <v>0</v>
      </c>
      <c r="M1643" s="203">
        <v>0</v>
      </c>
      <c r="O1643" s="190"/>
    </row>
    <row r="1644" spans="2:15" ht="15.75" customHeight="1" outlineLevel="2" x14ac:dyDescent="0.3">
      <c r="B1644" s="211" t="s">
        <v>2411</v>
      </c>
      <c r="C1644" s="2" t="s">
        <v>101</v>
      </c>
      <c r="D1644" s="195" t="s">
        <v>31</v>
      </c>
      <c r="E1644" s="1">
        <v>1</v>
      </c>
      <c r="F1644" s="106">
        <f t="shared" si="432"/>
        <v>0</v>
      </c>
      <c r="G1644" s="237">
        <v>0</v>
      </c>
      <c r="H1644" s="237">
        <v>0</v>
      </c>
      <c r="I1644" s="237">
        <v>0</v>
      </c>
      <c r="J1644" s="114">
        <f t="shared" si="433"/>
        <v>0</v>
      </c>
      <c r="K1644" s="195"/>
      <c r="L1644" s="203">
        <v>0</v>
      </c>
      <c r="M1644" s="203">
        <v>0</v>
      </c>
      <c r="O1644" s="190"/>
    </row>
    <row r="1645" spans="2:15" ht="15.75" customHeight="1" outlineLevel="1" x14ac:dyDescent="0.3">
      <c r="B1645" s="172" t="s">
        <v>2041</v>
      </c>
      <c r="C1645" s="97" t="s">
        <v>643</v>
      </c>
      <c r="D1645" s="16" t="s">
        <v>11</v>
      </c>
      <c r="E1645" s="169">
        <f>E1650+E1656+E1659</f>
        <v>8278.16</v>
      </c>
      <c r="F1645" s="169"/>
      <c r="G1645" s="169"/>
      <c r="H1645" s="169"/>
      <c r="I1645" s="169"/>
      <c r="J1645" s="112">
        <f>SUBTOTAL(9,J1646:J1666)</f>
        <v>133020241.43000001</v>
      </c>
      <c r="K1645" s="16"/>
      <c r="L1645" s="203">
        <v>0</v>
      </c>
      <c r="M1645" s="203"/>
      <c r="O1645" s="190"/>
    </row>
    <row r="1646" spans="2:15" s="173" customFormat="1" ht="15.75" customHeight="1" outlineLevel="2" x14ac:dyDescent="0.3">
      <c r="B1646" s="176" t="s">
        <v>2412</v>
      </c>
      <c r="C1646" s="96" t="s">
        <v>781</v>
      </c>
      <c r="D1646" s="212" t="s">
        <v>11</v>
      </c>
      <c r="E1646" s="29">
        <v>5182.59</v>
      </c>
      <c r="F1646" s="193"/>
      <c r="G1646" s="237"/>
      <c r="H1646" s="237"/>
      <c r="I1646" s="237"/>
      <c r="J1646" s="194"/>
      <c r="K1646" s="212"/>
      <c r="L1646" s="203">
        <v>0</v>
      </c>
      <c r="M1646" s="203">
        <v>0</v>
      </c>
      <c r="O1646" s="190"/>
    </row>
    <row r="1647" spans="2:15" s="173" customFormat="1" ht="31.2" outlineLevel="2" x14ac:dyDescent="0.3">
      <c r="B1647" s="210" t="s">
        <v>2413</v>
      </c>
      <c r="C1647" s="174" t="s">
        <v>594</v>
      </c>
      <c r="D1647" s="212" t="s">
        <v>11</v>
      </c>
      <c r="E1647" s="29">
        <v>5182.59</v>
      </c>
      <c r="F1647" s="193">
        <f t="shared" ref="F1647:F1651" si="434">G1647+H1647+I1647*90</f>
        <v>3055.11</v>
      </c>
      <c r="G1647" s="237">
        <v>1265</v>
      </c>
      <c r="H1647" s="237">
        <v>1790.11</v>
      </c>
      <c r="I1647" s="237">
        <v>0</v>
      </c>
      <c r="J1647" s="194">
        <f t="shared" ref="J1647:J1651" si="435">E1647*F1647</f>
        <v>15833382.529999999</v>
      </c>
      <c r="K1647" s="212"/>
      <c r="L1647" s="203">
        <v>15833366.99</v>
      </c>
      <c r="M1647" s="203">
        <v>15.54</v>
      </c>
      <c r="O1647" s="190"/>
    </row>
    <row r="1648" spans="2:15" s="173" customFormat="1" ht="63" customHeight="1" outlineLevel="2" x14ac:dyDescent="0.3">
      <c r="B1648" s="210" t="s">
        <v>2414</v>
      </c>
      <c r="C1648" s="174" t="s">
        <v>637</v>
      </c>
      <c r="D1648" s="212" t="s">
        <v>11</v>
      </c>
      <c r="E1648" s="29">
        <v>5182.59</v>
      </c>
      <c r="F1648" s="193">
        <f t="shared" si="434"/>
        <v>2895.45</v>
      </c>
      <c r="G1648" s="237">
        <v>1507.77</v>
      </c>
      <c r="H1648" s="237">
        <v>1387.68</v>
      </c>
      <c r="I1648" s="237">
        <v>0</v>
      </c>
      <c r="J1648" s="194">
        <f t="shared" si="435"/>
        <v>15005930.220000001</v>
      </c>
      <c r="K1648" s="212"/>
      <c r="L1648" s="203">
        <v>15005914.609999999</v>
      </c>
      <c r="M1648" s="203">
        <v>15.61</v>
      </c>
      <c r="O1648" s="190"/>
    </row>
    <row r="1649" spans="2:15" s="173" customFormat="1" ht="46.8" outlineLevel="2" x14ac:dyDescent="0.3">
      <c r="B1649" s="210" t="s">
        <v>2415</v>
      </c>
      <c r="C1649" s="174" t="s">
        <v>622</v>
      </c>
      <c r="D1649" s="212" t="s">
        <v>11</v>
      </c>
      <c r="E1649" s="29">
        <v>5182.59</v>
      </c>
      <c r="F1649" s="193">
        <f t="shared" si="434"/>
        <v>1864.38</v>
      </c>
      <c r="G1649" s="237">
        <v>1265</v>
      </c>
      <c r="H1649" s="237">
        <v>599.38</v>
      </c>
      <c r="I1649" s="237">
        <v>0</v>
      </c>
      <c r="J1649" s="194">
        <f t="shared" si="435"/>
        <v>9662317.1400000006</v>
      </c>
      <c r="K1649" s="212"/>
      <c r="L1649" s="203">
        <v>9662311.9600000009</v>
      </c>
      <c r="M1649" s="203">
        <v>5.18</v>
      </c>
      <c r="O1649" s="190"/>
    </row>
    <row r="1650" spans="2:15" s="173" customFormat="1" ht="31.5" customHeight="1" outlineLevel="2" x14ac:dyDescent="0.3">
      <c r="B1650" s="210" t="s">
        <v>2416</v>
      </c>
      <c r="C1650" s="174" t="s">
        <v>623</v>
      </c>
      <c r="D1650" s="212" t="s">
        <v>11</v>
      </c>
      <c r="E1650" s="29">
        <v>5182.59</v>
      </c>
      <c r="F1650" s="193">
        <f t="shared" si="434"/>
        <v>4675</v>
      </c>
      <c r="G1650" s="237">
        <v>1650</v>
      </c>
      <c r="H1650" s="237">
        <v>3025</v>
      </c>
      <c r="I1650" s="237">
        <v>0</v>
      </c>
      <c r="J1650" s="194">
        <f t="shared" si="435"/>
        <v>24228608.25</v>
      </c>
      <c r="K1650" s="212"/>
      <c r="L1650" s="203">
        <v>24228608.25</v>
      </c>
      <c r="M1650" s="203">
        <v>0</v>
      </c>
      <c r="O1650" s="190"/>
    </row>
    <row r="1651" spans="2:15" s="173" customFormat="1" ht="31.5" customHeight="1" outlineLevel="2" x14ac:dyDescent="0.3">
      <c r="B1651" s="210" t="s">
        <v>2417</v>
      </c>
      <c r="C1651" s="174" t="s">
        <v>624</v>
      </c>
      <c r="D1651" s="212" t="s">
        <v>11</v>
      </c>
      <c r="E1651" s="29">
        <v>5182.59</v>
      </c>
      <c r="F1651" s="193">
        <f t="shared" si="434"/>
        <v>550</v>
      </c>
      <c r="G1651" s="237">
        <v>275</v>
      </c>
      <c r="H1651" s="237">
        <v>275</v>
      </c>
      <c r="I1651" s="237">
        <v>0</v>
      </c>
      <c r="J1651" s="194">
        <f t="shared" si="435"/>
        <v>2850424.5</v>
      </c>
      <c r="K1651" s="212"/>
      <c r="L1651" s="203">
        <v>2850424.5</v>
      </c>
      <c r="M1651" s="203">
        <v>0</v>
      </c>
      <c r="O1651" s="190"/>
    </row>
    <row r="1652" spans="2:15" s="173" customFormat="1" ht="15.75" customHeight="1" outlineLevel="2" x14ac:dyDescent="0.3">
      <c r="B1652" s="176" t="s">
        <v>2418</v>
      </c>
      <c r="C1652" s="96" t="s">
        <v>777</v>
      </c>
      <c r="D1652" s="212" t="s">
        <v>11</v>
      </c>
      <c r="E1652" s="29">
        <v>2507.5300000000002</v>
      </c>
      <c r="F1652" s="193"/>
      <c r="G1652" s="237"/>
      <c r="H1652" s="237"/>
      <c r="I1652" s="237"/>
      <c r="J1652" s="194"/>
      <c r="K1652" s="212"/>
      <c r="L1652" s="203">
        <v>0</v>
      </c>
      <c r="M1652" s="203">
        <v>0</v>
      </c>
      <c r="O1652" s="190"/>
    </row>
    <row r="1653" spans="2:15" s="173" customFormat="1" outlineLevel="2" x14ac:dyDescent="0.3">
      <c r="B1653" s="210" t="s">
        <v>2419</v>
      </c>
      <c r="C1653" s="174" t="s">
        <v>625</v>
      </c>
      <c r="D1653" s="212" t="s">
        <v>11</v>
      </c>
      <c r="E1653" s="29">
        <v>2507.5300000000002</v>
      </c>
      <c r="F1653" s="193">
        <f t="shared" ref="F1653:F1656" si="436">G1653+H1653+I1653*90</f>
        <v>1663.67</v>
      </c>
      <c r="G1653" s="237">
        <v>974.67</v>
      </c>
      <c r="H1653" s="237">
        <v>689</v>
      </c>
      <c r="I1653" s="237">
        <v>0</v>
      </c>
      <c r="J1653" s="194">
        <f t="shared" ref="J1653:J1656" si="437">E1653*F1653</f>
        <v>4171702.44</v>
      </c>
      <c r="K1653" s="212"/>
      <c r="L1653" s="203">
        <v>4171712.11</v>
      </c>
      <c r="M1653" s="203">
        <v>-9.67</v>
      </c>
      <c r="O1653" s="190"/>
    </row>
    <row r="1654" spans="2:15" s="173" customFormat="1" ht="63" customHeight="1" outlineLevel="2" x14ac:dyDescent="0.3">
      <c r="B1654" s="210" t="s">
        <v>2360</v>
      </c>
      <c r="C1654" s="174" t="s">
        <v>637</v>
      </c>
      <c r="D1654" s="212" t="s">
        <v>11</v>
      </c>
      <c r="E1654" s="29">
        <v>2507.5300000000002</v>
      </c>
      <c r="F1654" s="193">
        <f t="shared" si="436"/>
        <v>2199.16</v>
      </c>
      <c r="G1654" s="237">
        <v>811.48</v>
      </c>
      <c r="H1654" s="237">
        <v>1387.68</v>
      </c>
      <c r="I1654" s="237">
        <v>0</v>
      </c>
      <c r="J1654" s="194">
        <f t="shared" si="437"/>
        <v>5514459.6699999999</v>
      </c>
      <c r="K1654" s="212"/>
      <c r="L1654" s="203">
        <v>5514454.6299999999</v>
      </c>
      <c r="M1654" s="203">
        <v>5.04</v>
      </c>
      <c r="O1654" s="190"/>
    </row>
    <row r="1655" spans="2:15" s="173" customFormat="1" ht="46.8" outlineLevel="2" x14ac:dyDescent="0.3">
      <c r="B1655" s="210" t="s">
        <v>2420</v>
      </c>
      <c r="C1655" s="174" t="s">
        <v>598</v>
      </c>
      <c r="D1655" s="212" t="s">
        <v>11</v>
      </c>
      <c r="E1655" s="29">
        <v>2507.5300000000002</v>
      </c>
      <c r="F1655" s="193">
        <f t="shared" si="436"/>
        <v>1322.5</v>
      </c>
      <c r="G1655" s="237">
        <v>974.67</v>
      </c>
      <c r="H1655" s="237">
        <v>347.83</v>
      </c>
      <c r="I1655" s="237">
        <v>0</v>
      </c>
      <c r="J1655" s="194">
        <f t="shared" si="437"/>
        <v>3316208.43</v>
      </c>
      <c r="K1655" s="212"/>
      <c r="L1655" s="203">
        <v>3316217.05</v>
      </c>
      <c r="M1655" s="203">
        <v>-8.6199999999999992</v>
      </c>
      <c r="O1655" s="190"/>
    </row>
    <row r="1656" spans="2:15" s="173" customFormat="1" ht="15.75" customHeight="1" outlineLevel="2" x14ac:dyDescent="0.3">
      <c r="B1656" s="210" t="s">
        <v>2421</v>
      </c>
      <c r="C1656" s="174" t="s">
        <v>626</v>
      </c>
      <c r="D1656" s="212" t="s">
        <v>11</v>
      </c>
      <c r="E1656" s="29">
        <v>2507.5300000000002</v>
      </c>
      <c r="F1656" s="193">
        <f t="shared" si="436"/>
        <v>4515.29</v>
      </c>
      <c r="G1656" s="237">
        <v>2124.84</v>
      </c>
      <c r="H1656" s="237">
        <v>2390.4499999999998</v>
      </c>
      <c r="I1656" s="237">
        <v>0</v>
      </c>
      <c r="J1656" s="194">
        <f t="shared" si="437"/>
        <v>11322225.130000001</v>
      </c>
      <c r="K1656" s="212"/>
      <c r="L1656" s="203">
        <v>11322242.15</v>
      </c>
      <c r="M1656" s="203">
        <v>-17.02</v>
      </c>
      <c r="O1656" s="190"/>
    </row>
    <row r="1657" spans="2:15" s="173" customFormat="1" ht="15.75" customHeight="1" outlineLevel="2" x14ac:dyDescent="0.3">
      <c r="B1657" s="176" t="s">
        <v>2422</v>
      </c>
      <c r="C1657" s="96" t="s">
        <v>779</v>
      </c>
      <c r="D1657" s="212" t="s">
        <v>11</v>
      </c>
      <c r="E1657" s="29">
        <v>588.04</v>
      </c>
      <c r="F1657" s="193"/>
      <c r="G1657" s="237"/>
      <c r="H1657" s="237"/>
      <c r="I1657" s="237"/>
      <c r="J1657" s="194"/>
      <c r="K1657" s="212"/>
      <c r="L1657" s="203">
        <v>0</v>
      </c>
      <c r="M1657" s="203">
        <v>0</v>
      </c>
      <c r="O1657" s="190"/>
    </row>
    <row r="1658" spans="2:15" s="173" customFormat="1" ht="31.5" customHeight="1" outlineLevel="2" x14ac:dyDescent="0.3">
      <c r="B1658" s="210" t="s">
        <v>2423</v>
      </c>
      <c r="C1658" s="174" t="s">
        <v>604</v>
      </c>
      <c r="D1658" s="212" t="s">
        <v>11</v>
      </c>
      <c r="E1658" s="29">
        <v>588.04</v>
      </c>
      <c r="F1658" s="193">
        <f t="shared" ref="F1658:F1659" si="438">G1658+H1658+I1658*90</f>
        <v>2895.45</v>
      </c>
      <c r="G1658" s="237">
        <v>1507.77</v>
      </c>
      <c r="H1658" s="237">
        <v>1387.68</v>
      </c>
      <c r="I1658" s="237">
        <v>0</v>
      </c>
      <c r="J1658" s="194">
        <f t="shared" ref="J1658:J1659" si="439">E1658*F1658</f>
        <v>1702640.42</v>
      </c>
      <c r="K1658" s="212"/>
      <c r="L1658" s="203">
        <v>1702638.65</v>
      </c>
      <c r="M1658" s="203">
        <v>1.77</v>
      </c>
      <c r="O1658" s="190"/>
    </row>
    <row r="1659" spans="2:15" s="173" customFormat="1" ht="63" customHeight="1" outlineLevel="2" x14ac:dyDescent="0.3">
      <c r="B1659" s="210" t="s">
        <v>2424</v>
      </c>
      <c r="C1659" s="174" t="s">
        <v>798</v>
      </c>
      <c r="D1659" s="212" t="s">
        <v>11</v>
      </c>
      <c r="E1659" s="29">
        <v>588.04</v>
      </c>
      <c r="F1659" s="193">
        <f t="shared" si="438"/>
        <v>1230.2</v>
      </c>
      <c r="G1659" s="237">
        <v>517.98</v>
      </c>
      <c r="H1659" s="237">
        <v>712.22</v>
      </c>
      <c r="I1659" s="237">
        <v>0</v>
      </c>
      <c r="J1659" s="194">
        <f t="shared" si="439"/>
        <v>723406.81</v>
      </c>
      <c r="K1659" s="212"/>
      <c r="L1659" s="203">
        <v>723405.1</v>
      </c>
      <c r="M1659" s="203">
        <v>1.71</v>
      </c>
      <c r="O1659" s="190"/>
    </row>
    <row r="1660" spans="2:15" s="173" customFormat="1" ht="15.75" customHeight="1" outlineLevel="2" x14ac:dyDescent="0.3">
      <c r="B1660" s="176" t="s">
        <v>2425</v>
      </c>
      <c r="C1660" s="96" t="s">
        <v>783</v>
      </c>
      <c r="D1660" s="212" t="s">
        <v>11</v>
      </c>
      <c r="E1660" s="29">
        <v>476.14</v>
      </c>
      <c r="F1660" s="193"/>
      <c r="G1660" s="237"/>
      <c r="H1660" s="237"/>
      <c r="I1660" s="237"/>
      <c r="J1660" s="194"/>
      <c r="K1660" s="212"/>
      <c r="L1660" s="203">
        <v>0</v>
      </c>
      <c r="M1660" s="203">
        <v>0</v>
      </c>
      <c r="O1660" s="190"/>
    </row>
    <row r="1661" spans="2:15" s="173" customFormat="1" ht="31.5" customHeight="1" outlineLevel="2" x14ac:dyDescent="0.3">
      <c r="B1661" s="210" t="s">
        <v>2426</v>
      </c>
      <c r="C1661" s="174" t="s">
        <v>628</v>
      </c>
      <c r="D1661" s="212" t="s">
        <v>11</v>
      </c>
      <c r="E1661" s="29">
        <v>178.21</v>
      </c>
      <c r="F1661" s="193">
        <f t="shared" ref="F1661:F1666" si="440">G1661+H1661+I1661*90</f>
        <v>15107.72</v>
      </c>
      <c r="G1661" s="237">
        <v>2697.81</v>
      </c>
      <c r="H1661" s="237">
        <v>12409.91</v>
      </c>
      <c r="I1661" s="237">
        <v>0</v>
      </c>
      <c r="J1661" s="194">
        <f t="shared" ref="J1661:J1666" si="441">E1661*F1661</f>
        <v>2692346.78</v>
      </c>
      <c r="K1661" s="212"/>
      <c r="L1661" s="203">
        <v>2692346.6</v>
      </c>
      <c r="M1661" s="203">
        <v>0.18</v>
      </c>
      <c r="O1661" s="190"/>
    </row>
    <row r="1662" spans="2:15" s="173" customFormat="1" ht="15.75" customHeight="1" outlineLevel="2" x14ac:dyDescent="0.3">
      <c r="B1662" s="210" t="s">
        <v>2427</v>
      </c>
      <c r="C1662" s="174" t="s">
        <v>631</v>
      </c>
      <c r="D1662" s="212" t="s">
        <v>11</v>
      </c>
      <c r="E1662" s="29">
        <v>297.93</v>
      </c>
      <c r="F1662" s="193">
        <f t="shared" si="440"/>
        <v>22246.68</v>
      </c>
      <c r="G1662" s="237">
        <v>4515.7</v>
      </c>
      <c r="H1662" s="237">
        <v>17730.98</v>
      </c>
      <c r="I1662" s="237">
        <v>0</v>
      </c>
      <c r="J1662" s="194">
        <f t="shared" si="441"/>
        <v>6627953.3700000001</v>
      </c>
      <c r="K1662" s="212"/>
      <c r="L1662" s="203">
        <v>6627953.9199999999</v>
      </c>
      <c r="M1662" s="203">
        <v>-0.55000000000000004</v>
      </c>
      <c r="O1662" s="190"/>
    </row>
    <row r="1663" spans="2:15" s="173" customFormat="1" ht="47.25" customHeight="1" outlineLevel="2" x14ac:dyDescent="0.3">
      <c r="B1663" s="176" t="s">
        <v>2428</v>
      </c>
      <c r="C1663" s="174" t="s">
        <v>630</v>
      </c>
      <c r="D1663" s="22" t="s">
        <v>787</v>
      </c>
      <c r="E1663" s="29">
        <v>5456.73</v>
      </c>
      <c r="F1663" s="193">
        <f t="shared" si="440"/>
        <v>3410</v>
      </c>
      <c r="G1663" s="237">
        <v>1650</v>
      </c>
      <c r="H1663" s="237">
        <v>1760</v>
      </c>
      <c r="I1663" s="237">
        <v>0</v>
      </c>
      <c r="J1663" s="194">
        <f t="shared" si="441"/>
        <v>18607449.300000001</v>
      </c>
      <c r="K1663" s="212" t="s">
        <v>786</v>
      </c>
      <c r="L1663" s="203">
        <v>18607449.300000001</v>
      </c>
      <c r="M1663" s="203">
        <v>0</v>
      </c>
      <c r="O1663" s="190"/>
    </row>
    <row r="1664" spans="2:15" s="173" customFormat="1" ht="47.25" customHeight="1" outlineLevel="2" x14ac:dyDescent="0.3">
      <c r="B1664" s="176" t="s">
        <v>2429</v>
      </c>
      <c r="C1664" s="174" t="s">
        <v>608</v>
      </c>
      <c r="D1664" s="22" t="s">
        <v>787</v>
      </c>
      <c r="E1664" s="29">
        <v>1395</v>
      </c>
      <c r="F1664" s="193">
        <f t="shared" si="440"/>
        <v>2544.06</v>
      </c>
      <c r="G1664" s="237">
        <v>941.48</v>
      </c>
      <c r="H1664" s="237">
        <v>1602.58</v>
      </c>
      <c r="I1664" s="237">
        <v>0</v>
      </c>
      <c r="J1664" s="194">
        <f t="shared" si="441"/>
        <v>3548963.7</v>
      </c>
      <c r="K1664" s="212"/>
      <c r="L1664" s="203">
        <v>3548960.45</v>
      </c>
      <c r="M1664" s="203">
        <v>3.25</v>
      </c>
      <c r="O1664" s="190"/>
    </row>
    <row r="1665" spans="2:15" s="173" customFormat="1" ht="31.5" customHeight="1" outlineLevel="2" x14ac:dyDescent="0.3">
      <c r="B1665" s="176" t="s">
        <v>2430</v>
      </c>
      <c r="C1665" s="174" t="s">
        <v>609</v>
      </c>
      <c r="D1665" s="22" t="s">
        <v>787</v>
      </c>
      <c r="E1665" s="29">
        <v>200</v>
      </c>
      <c r="F1665" s="193">
        <f t="shared" si="440"/>
        <v>10546.4</v>
      </c>
      <c r="G1665" s="237">
        <v>3266.08</v>
      </c>
      <c r="H1665" s="237">
        <v>7280.32</v>
      </c>
      <c r="I1665" s="237">
        <v>0</v>
      </c>
      <c r="J1665" s="194">
        <f t="shared" si="441"/>
        <v>2109280</v>
      </c>
      <c r="K1665" s="212"/>
      <c r="L1665" s="203">
        <v>2109280.62</v>
      </c>
      <c r="M1665" s="203">
        <v>-0.62</v>
      </c>
      <c r="O1665" s="190"/>
    </row>
    <row r="1666" spans="2:15" s="173" customFormat="1" ht="73.5" customHeight="1" outlineLevel="2" x14ac:dyDescent="0.3">
      <c r="B1666" s="176" t="s">
        <v>2431</v>
      </c>
      <c r="C1666" s="174" t="s">
        <v>895</v>
      </c>
      <c r="D1666" s="213" t="s">
        <v>11</v>
      </c>
      <c r="E1666" s="193">
        <v>358</v>
      </c>
      <c r="F1666" s="193">
        <f t="shared" si="440"/>
        <v>14254.03</v>
      </c>
      <c r="G1666" s="237">
        <v>4404.6099999999997</v>
      </c>
      <c r="H1666" s="237">
        <v>9849.42</v>
      </c>
      <c r="I1666" s="237">
        <v>0</v>
      </c>
      <c r="J1666" s="194">
        <f t="shared" si="441"/>
        <v>5102942.74</v>
      </c>
      <c r="K1666" s="212" t="s">
        <v>898</v>
      </c>
      <c r="L1666" s="203">
        <v>5102941.6500000004</v>
      </c>
      <c r="M1666" s="203">
        <v>1.0900000000000001</v>
      </c>
      <c r="O1666" s="190"/>
    </row>
    <row r="1667" spans="2:15" ht="15.75" customHeight="1" outlineLevel="1" x14ac:dyDescent="0.3">
      <c r="B1667" s="172" t="s">
        <v>2042</v>
      </c>
      <c r="C1667" s="97" t="s">
        <v>775</v>
      </c>
      <c r="D1667" s="16" t="s">
        <v>11</v>
      </c>
      <c r="E1667" s="169">
        <f>E1668+E1670</f>
        <v>3638.49</v>
      </c>
      <c r="F1667" s="169"/>
      <c r="G1667" s="169"/>
      <c r="H1667" s="169"/>
      <c r="I1667" s="169"/>
      <c r="J1667" s="112">
        <f>SUBTOTAL(9,J1668:J1677)</f>
        <v>104322413.8</v>
      </c>
      <c r="K1667" s="16"/>
      <c r="L1667" s="203">
        <v>0</v>
      </c>
      <c r="M1667" s="203"/>
      <c r="O1667" s="190"/>
    </row>
    <row r="1668" spans="2:15" s="173" customFormat="1" ht="141.75" customHeight="1" outlineLevel="2" x14ac:dyDescent="0.3">
      <c r="B1668" s="176" t="s">
        <v>2432</v>
      </c>
      <c r="C1668" s="174" t="s">
        <v>910</v>
      </c>
      <c r="D1668" s="212" t="s">
        <v>593</v>
      </c>
      <c r="E1668" s="29">
        <f>3132.88-E1669</f>
        <v>2996.24</v>
      </c>
      <c r="F1668" s="193">
        <f t="shared" ref="F1668:F1677" si="442">G1668+H1668+I1668*90</f>
        <v>24690.23</v>
      </c>
      <c r="G1668" s="237">
        <v>7304.64</v>
      </c>
      <c r="H1668" s="237">
        <v>17385.59</v>
      </c>
      <c r="I1668" s="237">
        <v>0</v>
      </c>
      <c r="J1668" s="117">
        <f t="shared" ref="J1668:J1677" si="443">E1668*F1668</f>
        <v>73977854.739999995</v>
      </c>
      <c r="K1668" s="212"/>
      <c r="L1668" s="203">
        <v>73977857.180000007</v>
      </c>
      <c r="M1668" s="203">
        <v>-2.44</v>
      </c>
      <c r="O1668" s="190"/>
    </row>
    <row r="1669" spans="2:15" s="173" customFormat="1" ht="110.25" customHeight="1" outlineLevel="2" x14ac:dyDescent="0.3">
      <c r="B1669" s="176" t="s">
        <v>2433</v>
      </c>
      <c r="C1669" s="174" t="s">
        <v>3090</v>
      </c>
      <c r="D1669" s="195" t="s">
        <v>593</v>
      </c>
      <c r="E1669" s="1">
        <v>136.63999999999999</v>
      </c>
      <c r="F1669" s="193">
        <f t="shared" si="442"/>
        <v>37934.19</v>
      </c>
      <c r="G1669" s="237">
        <v>3566.24</v>
      </c>
      <c r="H1669" s="237">
        <v>34367.949999999997</v>
      </c>
      <c r="I1669" s="237">
        <v>0</v>
      </c>
      <c r="J1669" s="194">
        <f t="shared" si="443"/>
        <v>5183327.72</v>
      </c>
      <c r="K1669" s="212"/>
      <c r="L1669" s="203">
        <v>5183327.87</v>
      </c>
      <c r="M1669" s="203">
        <v>-0.15</v>
      </c>
      <c r="O1669" s="190"/>
    </row>
    <row r="1670" spans="2:15" s="173" customFormat="1" ht="31.5" customHeight="1" outlineLevel="2" x14ac:dyDescent="0.3">
      <c r="B1670" s="176" t="s">
        <v>2434</v>
      </c>
      <c r="C1670" s="174" t="s">
        <v>3091</v>
      </c>
      <c r="D1670" s="212" t="s">
        <v>593</v>
      </c>
      <c r="E1670" s="29">
        <v>642.25</v>
      </c>
      <c r="F1670" s="193">
        <f t="shared" si="442"/>
        <v>0</v>
      </c>
      <c r="G1670" s="237"/>
      <c r="H1670" s="237"/>
      <c r="I1670" s="237"/>
      <c r="J1670" s="117">
        <f t="shared" si="443"/>
        <v>0</v>
      </c>
      <c r="K1670" s="212"/>
      <c r="L1670" s="203">
        <v>0</v>
      </c>
      <c r="M1670" s="203">
        <v>0</v>
      </c>
      <c r="O1670" s="190"/>
    </row>
    <row r="1671" spans="2:15" s="173" customFormat="1" ht="78.75" customHeight="1" outlineLevel="2" x14ac:dyDescent="0.3">
      <c r="B1671" s="176" t="s">
        <v>2435</v>
      </c>
      <c r="C1671" s="174" t="s">
        <v>3092</v>
      </c>
      <c r="D1671" s="212" t="s">
        <v>593</v>
      </c>
      <c r="E1671" s="29">
        <v>642.25</v>
      </c>
      <c r="F1671" s="193">
        <f t="shared" si="442"/>
        <v>27041.1</v>
      </c>
      <c r="G1671" s="237">
        <v>2491.62</v>
      </c>
      <c r="H1671" s="237">
        <v>16544.88</v>
      </c>
      <c r="I1671" s="237">
        <v>88.94</v>
      </c>
      <c r="J1671" s="117">
        <f t="shared" si="443"/>
        <v>17367146.48</v>
      </c>
      <c r="K1671" s="212"/>
      <c r="L1671" s="203">
        <v>17366935.68</v>
      </c>
      <c r="M1671" s="203">
        <v>210.8</v>
      </c>
      <c r="O1671" s="190"/>
    </row>
    <row r="1672" spans="2:15" s="173" customFormat="1" ht="126" customHeight="1" outlineLevel="2" x14ac:dyDescent="0.3">
      <c r="B1672" s="176" t="s">
        <v>2436</v>
      </c>
      <c r="C1672" s="174" t="s">
        <v>3093</v>
      </c>
      <c r="D1672" s="212" t="s">
        <v>593</v>
      </c>
      <c r="E1672" s="29">
        <v>629.49</v>
      </c>
      <c r="F1672" s="193">
        <f t="shared" si="442"/>
        <v>7700.54</v>
      </c>
      <c r="G1672" s="237">
        <v>1709.9</v>
      </c>
      <c r="H1672" s="237">
        <v>5990.64</v>
      </c>
      <c r="I1672" s="237">
        <v>0</v>
      </c>
      <c r="J1672" s="117">
        <f t="shared" si="443"/>
        <v>4847412.92</v>
      </c>
      <c r="K1672" s="212"/>
      <c r="L1672" s="203">
        <v>4847410.4400000004</v>
      </c>
      <c r="M1672" s="203">
        <v>2.48</v>
      </c>
      <c r="O1672" s="190"/>
    </row>
    <row r="1673" spans="2:15" s="173" customFormat="1" ht="141.75" customHeight="1" outlineLevel="2" x14ac:dyDescent="0.3">
      <c r="B1673" s="176" t="s">
        <v>2437</v>
      </c>
      <c r="C1673" s="174" t="s">
        <v>3094</v>
      </c>
      <c r="D1673" s="212" t="s">
        <v>593</v>
      </c>
      <c r="E1673" s="29">
        <v>12.76</v>
      </c>
      <c r="F1673" s="193">
        <f t="shared" si="442"/>
        <v>48599.1</v>
      </c>
      <c r="G1673" s="237">
        <v>3469.28</v>
      </c>
      <c r="H1673" s="237">
        <v>17397.22</v>
      </c>
      <c r="I1673" s="237">
        <v>308.14</v>
      </c>
      <c r="J1673" s="117">
        <f t="shared" si="443"/>
        <v>620124.52</v>
      </c>
      <c r="K1673" s="212"/>
      <c r="L1673" s="203">
        <v>620121.5</v>
      </c>
      <c r="M1673" s="203">
        <v>3.02</v>
      </c>
      <c r="O1673" s="190"/>
    </row>
    <row r="1674" spans="2:15" s="173" customFormat="1" ht="31.5" customHeight="1" outlineLevel="2" x14ac:dyDescent="0.3">
      <c r="B1674" s="176" t="s">
        <v>2438</v>
      </c>
      <c r="C1674" s="174" t="s">
        <v>850</v>
      </c>
      <c r="D1674" s="213" t="s">
        <v>593</v>
      </c>
      <c r="E1674" s="29">
        <v>3397.61</v>
      </c>
      <c r="F1674" s="193">
        <f t="shared" si="442"/>
        <v>228.25</v>
      </c>
      <c r="G1674" s="237">
        <v>0</v>
      </c>
      <c r="H1674" s="237">
        <v>228.25</v>
      </c>
      <c r="I1674" s="237">
        <v>0</v>
      </c>
      <c r="J1674" s="117">
        <f t="shared" si="443"/>
        <v>775504.48</v>
      </c>
      <c r="K1674" s="212"/>
      <c r="L1674" s="203">
        <v>775517.57</v>
      </c>
      <c r="M1674" s="203">
        <v>-13.09</v>
      </c>
      <c r="O1674" s="190"/>
    </row>
    <row r="1675" spans="2:15" s="173" customFormat="1" ht="31.5" customHeight="1" outlineLevel="2" x14ac:dyDescent="0.3">
      <c r="B1675" s="176" t="s">
        <v>2439</v>
      </c>
      <c r="C1675" s="2" t="s">
        <v>847</v>
      </c>
      <c r="D1675" s="22" t="s">
        <v>593</v>
      </c>
      <c r="E1675" s="1">
        <v>3397.61</v>
      </c>
      <c r="F1675" s="193">
        <f t="shared" si="442"/>
        <v>114.13</v>
      </c>
      <c r="G1675" s="237">
        <v>0</v>
      </c>
      <c r="H1675" s="237">
        <v>114.13</v>
      </c>
      <c r="I1675" s="237">
        <v>0</v>
      </c>
      <c r="J1675" s="117">
        <f t="shared" si="443"/>
        <v>387769.23</v>
      </c>
      <c r="K1675" s="212"/>
      <c r="L1675" s="203">
        <v>387758.79</v>
      </c>
      <c r="M1675" s="203">
        <v>10.44</v>
      </c>
      <c r="O1675" s="190"/>
    </row>
    <row r="1676" spans="2:15" s="173" customFormat="1" ht="31.5" customHeight="1" outlineLevel="2" x14ac:dyDescent="0.3">
      <c r="B1676" s="176" t="s">
        <v>2440</v>
      </c>
      <c r="C1676" s="2" t="s">
        <v>848</v>
      </c>
      <c r="D1676" s="22" t="s">
        <v>593</v>
      </c>
      <c r="E1676" s="1">
        <v>3397.61</v>
      </c>
      <c r="F1676" s="193">
        <f t="shared" si="442"/>
        <v>228.25</v>
      </c>
      <c r="G1676" s="237">
        <v>0</v>
      </c>
      <c r="H1676" s="237">
        <v>228.25</v>
      </c>
      <c r="I1676" s="237">
        <v>0</v>
      </c>
      <c r="J1676" s="117">
        <f t="shared" si="443"/>
        <v>775504.48</v>
      </c>
      <c r="K1676" s="212"/>
      <c r="L1676" s="203">
        <v>775517.57</v>
      </c>
      <c r="M1676" s="203">
        <v>-13.09</v>
      </c>
      <c r="O1676" s="190"/>
    </row>
    <row r="1677" spans="2:15" s="173" customFormat="1" ht="31.5" customHeight="1" outlineLevel="2" x14ac:dyDescent="0.3">
      <c r="B1677" s="176" t="s">
        <v>2441</v>
      </c>
      <c r="C1677" s="174" t="s">
        <v>849</v>
      </c>
      <c r="D1677" s="213" t="s">
        <v>593</v>
      </c>
      <c r="E1677" s="29">
        <v>3397.61</v>
      </c>
      <c r="F1677" s="193">
        <f t="shared" si="442"/>
        <v>114.13</v>
      </c>
      <c r="G1677" s="237">
        <v>0</v>
      </c>
      <c r="H1677" s="237">
        <v>114.13</v>
      </c>
      <c r="I1677" s="237">
        <v>0</v>
      </c>
      <c r="J1677" s="117">
        <f t="shared" si="443"/>
        <v>387769.23</v>
      </c>
      <c r="K1677" s="212"/>
      <c r="L1677" s="203">
        <v>387758.79</v>
      </c>
      <c r="M1677" s="203">
        <v>10.44</v>
      </c>
      <c r="O1677" s="190"/>
    </row>
    <row r="1678" spans="2:15" ht="31.5" customHeight="1" outlineLevel="1" x14ac:dyDescent="0.3">
      <c r="B1678" s="172" t="s">
        <v>2043</v>
      </c>
      <c r="C1678" s="171" t="s">
        <v>271</v>
      </c>
      <c r="D1678" s="168" t="s">
        <v>11</v>
      </c>
      <c r="E1678" s="169">
        <v>19168.349999999999</v>
      </c>
      <c r="F1678" s="169"/>
      <c r="G1678" s="169"/>
      <c r="H1678" s="169"/>
      <c r="I1678" s="169"/>
      <c r="J1678" s="112">
        <f>SUBTOTAL(9,J1679:J1699)</f>
        <v>285245733.80000001</v>
      </c>
      <c r="K1678" s="222">
        <f>SUM(J1679:J1699)/E1678</f>
        <v>14881.08</v>
      </c>
      <c r="L1678" s="203">
        <v>0</v>
      </c>
      <c r="M1678" s="203"/>
      <c r="O1678" s="190"/>
    </row>
    <row r="1679" spans="2:15" s="173" customFormat="1" ht="15.75" customHeight="1" outlineLevel="2" x14ac:dyDescent="0.3">
      <c r="B1679" s="176" t="s">
        <v>2442</v>
      </c>
      <c r="C1679" s="174" t="s">
        <v>45</v>
      </c>
      <c r="D1679" s="212" t="s">
        <v>53</v>
      </c>
      <c r="E1679" s="29">
        <v>1</v>
      </c>
      <c r="F1679" s="193">
        <f t="shared" ref="F1679:F1686" si="444">G1679+H1679+I1679*90</f>
        <v>17757896.219999999</v>
      </c>
      <c r="G1679" s="237">
        <v>5262623.0999999996</v>
      </c>
      <c r="H1679" s="237">
        <v>4373345.5199999996</v>
      </c>
      <c r="I1679" s="237">
        <v>90243.64</v>
      </c>
      <c r="J1679" s="194">
        <f t="shared" ref="J1679:J1686" si="445">E1679*F1679</f>
        <v>17757896.219999999</v>
      </c>
      <c r="K1679" s="212"/>
      <c r="L1679" s="203">
        <v>17757896.010000002</v>
      </c>
      <c r="M1679" s="203">
        <v>0.21</v>
      </c>
      <c r="O1679" s="190"/>
    </row>
    <row r="1680" spans="2:15" s="173" customFormat="1" ht="15.75" customHeight="1" outlineLevel="2" x14ac:dyDescent="0.3">
      <c r="B1680" s="176" t="s">
        <v>2443</v>
      </c>
      <c r="C1680" s="174" t="s">
        <v>46</v>
      </c>
      <c r="D1680" s="212" t="s">
        <v>53</v>
      </c>
      <c r="E1680" s="29">
        <v>1</v>
      </c>
      <c r="F1680" s="193">
        <f t="shared" si="444"/>
        <v>6143631.8600000003</v>
      </c>
      <c r="G1680" s="237">
        <v>1804782.38</v>
      </c>
      <c r="H1680" s="237">
        <v>1084712.28</v>
      </c>
      <c r="I1680" s="237">
        <v>36157.08</v>
      </c>
      <c r="J1680" s="194">
        <f t="shared" si="445"/>
        <v>6143631.8600000003</v>
      </c>
      <c r="K1680" s="212"/>
      <c r="L1680" s="203">
        <v>6143631.5</v>
      </c>
      <c r="M1680" s="203">
        <v>0.36</v>
      </c>
      <c r="O1680" s="190"/>
    </row>
    <row r="1681" spans="2:15" s="173" customFormat="1" ht="31.5" customHeight="1" outlineLevel="2" x14ac:dyDescent="0.3">
      <c r="B1681" s="176" t="s">
        <v>2444</v>
      </c>
      <c r="C1681" s="174" t="s">
        <v>47</v>
      </c>
      <c r="D1681" s="212" t="s">
        <v>53</v>
      </c>
      <c r="E1681" s="29">
        <v>1</v>
      </c>
      <c r="F1681" s="193">
        <f t="shared" si="444"/>
        <v>4095753.58</v>
      </c>
      <c r="G1681" s="237">
        <v>1203188.26</v>
      </c>
      <c r="H1681" s="237">
        <v>723141.42</v>
      </c>
      <c r="I1681" s="237">
        <v>24104.71</v>
      </c>
      <c r="J1681" s="194">
        <f t="shared" si="445"/>
        <v>4095753.58</v>
      </c>
      <c r="K1681" s="212"/>
      <c r="L1681" s="203">
        <v>4095753.95</v>
      </c>
      <c r="M1681" s="203">
        <v>-0.37</v>
      </c>
      <c r="O1681" s="190"/>
    </row>
    <row r="1682" spans="2:15" s="173" customFormat="1" ht="15.75" customHeight="1" outlineLevel="2" x14ac:dyDescent="0.3">
      <c r="B1682" s="176" t="s">
        <v>2445</v>
      </c>
      <c r="C1682" s="174" t="s">
        <v>48</v>
      </c>
      <c r="D1682" s="212" t="s">
        <v>53</v>
      </c>
      <c r="E1682" s="29">
        <v>1</v>
      </c>
      <c r="F1682" s="193">
        <f t="shared" si="444"/>
        <v>15168670.550000001</v>
      </c>
      <c r="G1682" s="237">
        <v>4535269.0999999996</v>
      </c>
      <c r="H1682" s="237">
        <v>4785030.45</v>
      </c>
      <c r="I1682" s="237">
        <v>64981.9</v>
      </c>
      <c r="J1682" s="194">
        <f t="shared" si="445"/>
        <v>15168670.550000001</v>
      </c>
      <c r="K1682" s="212"/>
      <c r="L1682" s="203">
        <v>15168670.109999999</v>
      </c>
      <c r="M1682" s="203">
        <v>0.44</v>
      </c>
      <c r="O1682" s="190"/>
    </row>
    <row r="1683" spans="2:15" s="173" customFormat="1" ht="15.75" customHeight="1" outlineLevel="2" x14ac:dyDescent="0.3">
      <c r="B1683" s="176" t="s">
        <v>2446</v>
      </c>
      <c r="C1683" s="174" t="s">
        <v>808</v>
      </c>
      <c r="D1683" s="212" t="s">
        <v>53</v>
      </c>
      <c r="E1683" s="29">
        <v>1</v>
      </c>
      <c r="F1683" s="193">
        <f t="shared" si="444"/>
        <v>24157151.329999998</v>
      </c>
      <c r="G1683" s="237">
        <v>7096519.7000000002</v>
      </c>
      <c r="H1683" s="237">
        <v>4265157.93</v>
      </c>
      <c r="I1683" s="237">
        <v>142171.93</v>
      </c>
      <c r="J1683" s="194">
        <f t="shared" si="445"/>
        <v>24157151.329999998</v>
      </c>
      <c r="K1683" s="212"/>
      <c r="L1683" s="203">
        <v>24157151.43</v>
      </c>
      <c r="M1683" s="203">
        <v>-0.1</v>
      </c>
      <c r="O1683" s="190"/>
    </row>
    <row r="1684" spans="2:15" s="173" customFormat="1" ht="15.75" customHeight="1" outlineLevel="2" x14ac:dyDescent="0.3">
      <c r="B1684" s="176" t="s">
        <v>2447</v>
      </c>
      <c r="C1684" s="174" t="s">
        <v>50</v>
      </c>
      <c r="D1684" s="212" t="s">
        <v>53</v>
      </c>
      <c r="E1684" s="29">
        <v>1</v>
      </c>
      <c r="F1684" s="193">
        <f t="shared" si="444"/>
        <v>48498317.670000002</v>
      </c>
      <c r="G1684" s="237">
        <v>18207915.57</v>
      </c>
      <c r="H1684" s="237">
        <v>15751009.199999999</v>
      </c>
      <c r="I1684" s="237">
        <v>161548.81</v>
      </c>
      <c r="J1684" s="194">
        <f t="shared" si="445"/>
        <v>48498317.670000002</v>
      </c>
      <c r="K1684" s="212"/>
      <c r="L1684" s="203">
        <v>48498317.880000003</v>
      </c>
      <c r="M1684" s="203">
        <v>-0.21</v>
      </c>
      <c r="O1684" s="190"/>
    </row>
    <row r="1685" spans="2:15" s="173" customFormat="1" ht="15.75" customHeight="1" outlineLevel="2" x14ac:dyDescent="0.3">
      <c r="B1685" s="176" t="s">
        <v>2448</v>
      </c>
      <c r="C1685" s="174" t="s">
        <v>243</v>
      </c>
      <c r="D1685" s="212" t="s">
        <v>53</v>
      </c>
      <c r="E1685" s="29">
        <v>1</v>
      </c>
      <c r="F1685" s="193">
        <f t="shared" si="444"/>
        <v>58903766.880000003</v>
      </c>
      <c r="G1685" s="237">
        <v>9119662.0800000001</v>
      </c>
      <c r="H1685" s="237">
        <v>0</v>
      </c>
      <c r="I1685" s="237">
        <v>553156.72</v>
      </c>
      <c r="J1685" s="194">
        <f t="shared" si="445"/>
        <v>58903766.880000003</v>
      </c>
      <c r="K1685" s="212"/>
      <c r="L1685" s="203">
        <v>58903766.799999997</v>
      </c>
      <c r="M1685" s="203">
        <v>0.08</v>
      </c>
      <c r="O1685" s="190"/>
    </row>
    <row r="1686" spans="2:15" s="173" customFormat="1" ht="31.5" customHeight="1" outlineLevel="2" x14ac:dyDescent="0.3">
      <c r="B1686" s="176" t="s">
        <v>2449</v>
      </c>
      <c r="C1686" s="174" t="s">
        <v>893</v>
      </c>
      <c r="D1686" s="212" t="s">
        <v>53</v>
      </c>
      <c r="E1686" s="29">
        <v>1</v>
      </c>
      <c r="F1686" s="193">
        <f t="shared" si="444"/>
        <v>66464102.810000002</v>
      </c>
      <c r="G1686" s="237">
        <v>16856954.510000002</v>
      </c>
      <c r="H1686" s="237">
        <v>20090895</v>
      </c>
      <c r="I1686" s="237">
        <v>327958.37</v>
      </c>
      <c r="J1686" s="194">
        <f t="shared" si="445"/>
        <v>66464102.810000002</v>
      </c>
      <c r="K1686" s="212"/>
      <c r="L1686" s="203">
        <v>66464102.670000002</v>
      </c>
      <c r="M1686" s="203">
        <v>0.14000000000000001</v>
      </c>
      <c r="O1686" s="190"/>
    </row>
    <row r="1687" spans="2:15" s="173" customFormat="1" ht="15.75" customHeight="1" outlineLevel="2" x14ac:dyDescent="0.3">
      <c r="B1687" s="176"/>
      <c r="C1687" s="159" t="s">
        <v>51</v>
      </c>
      <c r="D1687" s="213"/>
      <c r="E1687" s="193"/>
      <c r="F1687" s="193"/>
      <c r="G1687" s="237"/>
      <c r="H1687" s="237"/>
      <c r="I1687" s="237"/>
      <c r="J1687" s="194"/>
      <c r="K1687" s="212"/>
      <c r="L1687" s="203">
        <v>0</v>
      </c>
      <c r="M1687" s="203">
        <v>0</v>
      </c>
      <c r="O1687" s="190"/>
    </row>
    <row r="1688" spans="2:15" s="173" customFormat="1" ht="31.5" customHeight="1" outlineLevel="2" x14ac:dyDescent="0.3">
      <c r="B1688" s="176" t="s">
        <v>2450</v>
      </c>
      <c r="C1688" s="174" t="s">
        <v>672</v>
      </c>
      <c r="D1688" s="213" t="s">
        <v>31</v>
      </c>
      <c r="E1688" s="193">
        <v>1</v>
      </c>
      <c r="F1688" s="193">
        <f t="shared" ref="F1688:F1699" si="446">G1688+H1688+I1688*90</f>
        <v>12448329.41</v>
      </c>
      <c r="G1688" s="237">
        <v>4585518.8600000003</v>
      </c>
      <c r="H1688" s="237">
        <v>5857794.1500000004</v>
      </c>
      <c r="I1688" s="237">
        <v>22277.96</v>
      </c>
      <c r="J1688" s="194">
        <f t="shared" ref="J1688:J1699" si="447">E1688*F1688</f>
        <v>12448329.41</v>
      </c>
      <c r="K1688" s="212"/>
      <c r="L1688" s="203">
        <v>12448329.789999999</v>
      </c>
      <c r="M1688" s="203">
        <v>-0.38</v>
      </c>
      <c r="O1688" s="190"/>
    </row>
    <row r="1689" spans="2:15" s="173" customFormat="1" ht="31.5" customHeight="1" outlineLevel="2" x14ac:dyDescent="0.3">
      <c r="B1689" s="176" t="s">
        <v>2451</v>
      </c>
      <c r="C1689" s="174" t="s">
        <v>673</v>
      </c>
      <c r="D1689" s="213" t="s">
        <v>31</v>
      </c>
      <c r="E1689" s="193">
        <v>1</v>
      </c>
      <c r="F1689" s="193">
        <f t="shared" si="446"/>
        <v>5195204.09</v>
      </c>
      <c r="G1689" s="237">
        <v>1715912.71</v>
      </c>
      <c r="H1689" s="237">
        <v>2592072.2799999998</v>
      </c>
      <c r="I1689" s="237">
        <v>9857.99</v>
      </c>
      <c r="J1689" s="194">
        <f t="shared" si="447"/>
        <v>5195204.09</v>
      </c>
      <c r="K1689" s="212"/>
      <c r="L1689" s="203">
        <v>5195204.3499999996</v>
      </c>
      <c r="M1689" s="203">
        <v>-0.26</v>
      </c>
      <c r="O1689" s="190"/>
    </row>
    <row r="1690" spans="2:15" s="173" customFormat="1" ht="15.75" customHeight="1" outlineLevel="2" x14ac:dyDescent="0.3">
      <c r="B1690" s="176" t="s">
        <v>2452</v>
      </c>
      <c r="C1690" s="174" t="s">
        <v>674</v>
      </c>
      <c r="D1690" s="213" t="s">
        <v>31</v>
      </c>
      <c r="E1690" s="193">
        <v>1</v>
      </c>
      <c r="F1690" s="193">
        <f t="shared" si="446"/>
        <v>4178136.82</v>
      </c>
      <c r="G1690" s="237">
        <v>2221932.16</v>
      </c>
      <c r="H1690" s="237">
        <v>1623650.16</v>
      </c>
      <c r="I1690" s="237">
        <v>3695.05</v>
      </c>
      <c r="J1690" s="194">
        <f t="shared" si="447"/>
        <v>4178136.82</v>
      </c>
      <c r="K1690" s="212"/>
      <c r="L1690" s="203">
        <v>4178137.16</v>
      </c>
      <c r="M1690" s="203">
        <v>-0.34</v>
      </c>
      <c r="O1690" s="190"/>
    </row>
    <row r="1691" spans="2:15" s="173" customFormat="1" ht="31.5" customHeight="1" outlineLevel="2" x14ac:dyDescent="0.3">
      <c r="B1691" s="176" t="s">
        <v>2453</v>
      </c>
      <c r="C1691" s="174" t="s">
        <v>675</v>
      </c>
      <c r="D1691" s="213" t="s">
        <v>31</v>
      </c>
      <c r="E1691" s="193">
        <v>1</v>
      </c>
      <c r="F1691" s="193">
        <f t="shared" si="446"/>
        <v>2723500.36</v>
      </c>
      <c r="G1691" s="237">
        <v>1135636.26</v>
      </c>
      <c r="H1691" s="237">
        <v>1317927.1000000001</v>
      </c>
      <c r="I1691" s="237">
        <v>2999.3</v>
      </c>
      <c r="J1691" s="194">
        <f t="shared" si="447"/>
        <v>2723500.36</v>
      </c>
      <c r="K1691" s="212"/>
      <c r="L1691" s="203">
        <v>2723500.24</v>
      </c>
      <c r="M1691" s="203">
        <v>0.12</v>
      </c>
      <c r="O1691" s="190"/>
    </row>
    <row r="1692" spans="2:15" s="173" customFormat="1" ht="31.5" customHeight="1" outlineLevel="2" x14ac:dyDescent="0.3">
      <c r="B1692" s="176" t="s">
        <v>2454</v>
      </c>
      <c r="C1692" s="174" t="s">
        <v>676</v>
      </c>
      <c r="D1692" s="213" t="s">
        <v>31</v>
      </c>
      <c r="E1692" s="193">
        <v>1</v>
      </c>
      <c r="F1692" s="193">
        <f t="shared" si="446"/>
        <v>1254911.01</v>
      </c>
      <c r="G1692" s="237">
        <v>725933.17</v>
      </c>
      <c r="H1692" s="237">
        <v>394088.54</v>
      </c>
      <c r="I1692" s="237">
        <v>1498.77</v>
      </c>
      <c r="J1692" s="194">
        <f t="shared" si="447"/>
        <v>1254911.01</v>
      </c>
      <c r="K1692" s="212"/>
      <c r="L1692" s="203">
        <v>1254911.07</v>
      </c>
      <c r="M1692" s="203">
        <v>-0.06</v>
      </c>
      <c r="O1692" s="190"/>
    </row>
    <row r="1693" spans="2:15" s="173" customFormat="1" ht="31.5" customHeight="1" outlineLevel="2" x14ac:dyDescent="0.3">
      <c r="B1693" s="176" t="s">
        <v>2455</v>
      </c>
      <c r="C1693" s="174" t="s">
        <v>892</v>
      </c>
      <c r="D1693" s="213" t="s">
        <v>31</v>
      </c>
      <c r="E1693" s="193">
        <v>1</v>
      </c>
      <c r="F1693" s="193">
        <f t="shared" si="446"/>
        <v>1782395.72</v>
      </c>
      <c r="G1693" s="237">
        <v>866447.1</v>
      </c>
      <c r="H1693" s="237">
        <v>682381.52</v>
      </c>
      <c r="I1693" s="237">
        <v>2595.19</v>
      </c>
      <c r="J1693" s="194">
        <f t="shared" si="447"/>
        <v>1782395.72</v>
      </c>
      <c r="K1693" s="212"/>
      <c r="L1693" s="203">
        <v>1782395.46</v>
      </c>
      <c r="M1693" s="203">
        <v>0.26</v>
      </c>
      <c r="O1693" s="190"/>
    </row>
    <row r="1694" spans="2:15" s="173" customFormat="1" ht="15.75" customHeight="1" outlineLevel="2" x14ac:dyDescent="0.3">
      <c r="B1694" s="176" t="s">
        <v>2456</v>
      </c>
      <c r="C1694" s="174" t="s">
        <v>677</v>
      </c>
      <c r="D1694" s="213" t="s">
        <v>31</v>
      </c>
      <c r="E1694" s="193">
        <v>1</v>
      </c>
      <c r="F1694" s="193">
        <f t="shared" si="446"/>
        <v>1454132.85</v>
      </c>
      <c r="G1694" s="237">
        <v>652145.43000000005</v>
      </c>
      <c r="H1694" s="237">
        <v>256636.02</v>
      </c>
      <c r="I1694" s="237">
        <v>6059.46</v>
      </c>
      <c r="J1694" s="194">
        <f t="shared" si="447"/>
        <v>1454132.85</v>
      </c>
      <c r="K1694" s="212"/>
      <c r="L1694" s="203">
        <v>1454132.99</v>
      </c>
      <c r="M1694" s="203">
        <v>-0.14000000000000001</v>
      </c>
      <c r="O1694" s="190"/>
    </row>
    <row r="1695" spans="2:15" s="173" customFormat="1" ht="15.75" customHeight="1" outlineLevel="2" x14ac:dyDescent="0.3">
      <c r="B1695" s="176" t="s">
        <v>2457</v>
      </c>
      <c r="C1695" s="174" t="s">
        <v>678</v>
      </c>
      <c r="D1695" s="213" t="s">
        <v>31</v>
      </c>
      <c r="E1695" s="193">
        <v>1</v>
      </c>
      <c r="F1695" s="193">
        <f t="shared" si="446"/>
        <v>3272691.1</v>
      </c>
      <c r="G1695" s="237">
        <v>1267312.3600000001</v>
      </c>
      <c r="H1695" s="237">
        <v>641721.24</v>
      </c>
      <c r="I1695" s="237">
        <v>15151.75</v>
      </c>
      <c r="J1695" s="194">
        <f t="shared" si="447"/>
        <v>3272691.1</v>
      </c>
      <c r="K1695" s="212"/>
      <c r="L1695" s="203">
        <v>3272691.22</v>
      </c>
      <c r="M1695" s="203">
        <v>-0.12</v>
      </c>
      <c r="O1695" s="190"/>
    </row>
    <row r="1696" spans="2:15" s="173" customFormat="1" ht="31.5" customHeight="1" outlineLevel="2" x14ac:dyDescent="0.3">
      <c r="B1696" s="176" t="s">
        <v>2458</v>
      </c>
      <c r="C1696" s="174" t="s">
        <v>679</v>
      </c>
      <c r="D1696" s="213" t="s">
        <v>31</v>
      </c>
      <c r="E1696" s="193">
        <v>1</v>
      </c>
      <c r="F1696" s="193">
        <f t="shared" si="446"/>
        <v>5309765.09</v>
      </c>
      <c r="G1696" s="237">
        <v>1579125.9</v>
      </c>
      <c r="H1696" s="237">
        <v>1510908.89</v>
      </c>
      <c r="I1696" s="237">
        <v>24663.67</v>
      </c>
      <c r="J1696" s="194">
        <f t="shared" si="447"/>
        <v>5309765.09</v>
      </c>
      <c r="K1696" s="212"/>
      <c r="L1696" s="203">
        <v>5309765.1399999997</v>
      </c>
      <c r="M1696" s="203">
        <v>-0.05</v>
      </c>
      <c r="O1696" s="190"/>
    </row>
    <row r="1697" spans="2:15" s="173" customFormat="1" ht="31.5" customHeight="1" outlineLevel="2" x14ac:dyDescent="0.3">
      <c r="B1697" s="176" t="s">
        <v>2459</v>
      </c>
      <c r="C1697" s="174" t="s">
        <v>680</v>
      </c>
      <c r="D1697" s="213" t="s">
        <v>31</v>
      </c>
      <c r="E1697" s="193">
        <v>1</v>
      </c>
      <c r="F1697" s="193">
        <f t="shared" si="446"/>
        <v>3851590.91</v>
      </c>
      <c r="G1697" s="237">
        <v>1859033.35</v>
      </c>
      <c r="H1697" s="237">
        <v>637618.36</v>
      </c>
      <c r="I1697" s="237">
        <v>15054.88</v>
      </c>
      <c r="J1697" s="194">
        <f t="shared" si="447"/>
        <v>3851590.91</v>
      </c>
      <c r="K1697" s="212"/>
      <c r="L1697" s="203">
        <v>3851590.71</v>
      </c>
      <c r="M1697" s="203">
        <v>0.2</v>
      </c>
      <c r="O1697" s="190"/>
    </row>
    <row r="1698" spans="2:15" s="173" customFormat="1" ht="31.5" customHeight="1" outlineLevel="2" x14ac:dyDescent="0.3">
      <c r="B1698" s="176" t="s">
        <v>2460</v>
      </c>
      <c r="C1698" s="174" t="s">
        <v>681</v>
      </c>
      <c r="D1698" s="213" t="s">
        <v>31</v>
      </c>
      <c r="E1698" s="193">
        <v>1</v>
      </c>
      <c r="F1698" s="193">
        <f t="shared" si="446"/>
        <v>883622.46</v>
      </c>
      <c r="G1698" s="237">
        <v>320372.27</v>
      </c>
      <c r="H1698" s="237">
        <v>228116.29</v>
      </c>
      <c r="I1698" s="237">
        <v>3723.71</v>
      </c>
      <c r="J1698" s="194">
        <f t="shared" si="447"/>
        <v>883622.46</v>
      </c>
      <c r="K1698" s="212"/>
      <c r="L1698" s="203">
        <v>883622.37</v>
      </c>
      <c r="M1698" s="203">
        <v>0.09</v>
      </c>
      <c r="O1698" s="190"/>
    </row>
    <row r="1699" spans="2:15" s="173" customFormat="1" ht="31.5" customHeight="1" outlineLevel="2" x14ac:dyDescent="0.3">
      <c r="B1699" s="176" t="s">
        <v>2461</v>
      </c>
      <c r="C1699" s="174" t="s">
        <v>682</v>
      </c>
      <c r="D1699" s="213" t="s">
        <v>31</v>
      </c>
      <c r="E1699" s="193">
        <v>1</v>
      </c>
      <c r="F1699" s="193">
        <f t="shared" si="446"/>
        <v>1702163.08</v>
      </c>
      <c r="G1699" s="237">
        <v>651698.49</v>
      </c>
      <c r="H1699" s="237">
        <v>425437.99</v>
      </c>
      <c r="I1699" s="237">
        <v>6944.74</v>
      </c>
      <c r="J1699" s="194">
        <f t="shared" si="447"/>
        <v>1702163.08</v>
      </c>
      <c r="K1699" s="212"/>
      <c r="L1699" s="203">
        <v>1702162.67</v>
      </c>
      <c r="M1699" s="203">
        <v>0.41</v>
      </c>
      <c r="O1699" s="190"/>
    </row>
    <row r="1700" spans="2:15" ht="27" customHeight="1" outlineLevel="1" x14ac:dyDescent="0.3">
      <c r="B1700" s="34" t="s">
        <v>824</v>
      </c>
      <c r="C1700" s="4" t="s">
        <v>277</v>
      </c>
      <c r="D1700" s="35"/>
      <c r="E1700" s="35"/>
      <c r="F1700" s="36"/>
      <c r="G1700" s="76"/>
      <c r="H1700" s="76"/>
      <c r="I1700" s="76"/>
      <c r="J1700" s="111">
        <f>SUBTOTAL(9,J1701:J1841)</f>
        <v>1210248630.2</v>
      </c>
      <c r="K1700" s="37"/>
      <c r="L1700" s="203">
        <v>0</v>
      </c>
      <c r="M1700" s="203"/>
      <c r="O1700" s="190"/>
    </row>
    <row r="1701" spans="2:15" ht="15.75" customHeight="1" outlineLevel="1" x14ac:dyDescent="0.3">
      <c r="B1701" s="172" t="s">
        <v>2044</v>
      </c>
      <c r="C1701" s="171" t="s">
        <v>130</v>
      </c>
      <c r="D1701" s="168"/>
      <c r="E1701" s="107"/>
      <c r="F1701" s="169"/>
      <c r="G1701" s="169"/>
      <c r="H1701" s="169"/>
      <c r="I1701" s="169"/>
      <c r="J1701" s="112">
        <f>SUBTOTAL(9,J1702:J1705)</f>
        <v>281641272.30000001</v>
      </c>
      <c r="K1701" s="16"/>
      <c r="L1701" s="203">
        <v>0</v>
      </c>
      <c r="M1701" s="203"/>
      <c r="O1701" s="190"/>
    </row>
    <row r="1702" spans="2:15" ht="31.5" customHeight="1" outlineLevel="2" x14ac:dyDescent="0.3">
      <c r="B1702" s="3" t="s">
        <v>2462</v>
      </c>
      <c r="C1702" s="2" t="s">
        <v>546</v>
      </c>
      <c r="D1702" s="195" t="s">
        <v>8</v>
      </c>
      <c r="E1702" s="1">
        <v>978.57</v>
      </c>
      <c r="F1702" s="106">
        <f t="shared" ref="F1702:F1705" si="448">G1702+H1702+I1702*90</f>
        <v>34918.78</v>
      </c>
      <c r="G1702" s="237">
        <v>16063.47</v>
      </c>
      <c r="H1702" s="237">
        <v>18855.310000000001</v>
      </c>
      <c r="I1702" s="237">
        <v>0</v>
      </c>
      <c r="J1702" s="114">
        <f t="shared" ref="J1702:J1705" si="449">E1702*F1702</f>
        <v>34170470.539999999</v>
      </c>
      <c r="K1702" s="212"/>
      <c r="L1702" s="203">
        <v>34170474.920000002</v>
      </c>
      <c r="M1702" s="203">
        <v>-4.38</v>
      </c>
      <c r="O1702" s="190"/>
    </row>
    <row r="1703" spans="2:15" ht="31.5" customHeight="1" outlineLevel="2" x14ac:dyDescent="0.3">
      <c r="B1703" s="3" t="s">
        <v>2463</v>
      </c>
      <c r="C1703" s="2" t="s">
        <v>547</v>
      </c>
      <c r="D1703" s="195" t="s">
        <v>8</v>
      </c>
      <c r="E1703" s="1">
        <v>2500.85</v>
      </c>
      <c r="F1703" s="106">
        <f t="shared" si="448"/>
        <v>34120.85</v>
      </c>
      <c r="G1703" s="237">
        <v>16063.47</v>
      </c>
      <c r="H1703" s="237">
        <v>18057.38</v>
      </c>
      <c r="I1703" s="237">
        <v>0</v>
      </c>
      <c r="J1703" s="114">
        <f t="shared" si="449"/>
        <v>85331127.719999999</v>
      </c>
      <c r="K1703" s="212"/>
      <c r="L1703" s="203">
        <v>85331149.920000002</v>
      </c>
      <c r="M1703" s="203">
        <v>-22.2</v>
      </c>
      <c r="O1703" s="190"/>
    </row>
    <row r="1704" spans="2:15" ht="47.25" customHeight="1" outlineLevel="2" x14ac:dyDescent="0.3">
      <c r="B1704" s="3" t="s">
        <v>2464</v>
      </c>
      <c r="C1704" s="2" t="s">
        <v>560</v>
      </c>
      <c r="D1704" s="195" t="s">
        <v>8</v>
      </c>
      <c r="E1704" s="1">
        <v>5229.4399999999996</v>
      </c>
      <c r="F1704" s="106">
        <f t="shared" si="448"/>
        <v>30105.64</v>
      </c>
      <c r="G1704" s="237">
        <v>14858.04</v>
      </c>
      <c r="H1704" s="237">
        <v>15247.6</v>
      </c>
      <c r="I1704" s="237">
        <v>0</v>
      </c>
      <c r="J1704" s="114">
        <f t="shared" si="449"/>
        <v>157435638.03999999</v>
      </c>
      <c r="K1704" s="212"/>
      <c r="L1704" s="203">
        <v>157435609.66999999</v>
      </c>
      <c r="M1704" s="203">
        <v>28.37</v>
      </c>
      <c r="O1704" s="190"/>
    </row>
    <row r="1705" spans="2:15" ht="31.5" customHeight="1" outlineLevel="2" x14ac:dyDescent="0.3">
      <c r="B1705" s="3" t="s">
        <v>2465</v>
      </c>
      <c r="C1705" s="2" t="s">
        <v>708</v>
      </c>
      <c r="D1705" s="195" t="s">
        <v>8</v>
      </c>
      <c r="E1705" s="1">
        <v>136</v>
      </c>
      <c r="F1705" s="106">
        <f t="shared" si="448"/>
        <v>34588.5</v>
      </c>
      <c r="G1705" s="237">
        <v>15969.16</v>
      </c>
      <c r="H1705" s="237">
        <v>18619.34</v>
      </c>
      <c r="I1705" s="237">
        <v>0</v>
      </c>
      <c r="J1705" s="114">
        <f t="shared" si="449"/>
        <v>4704036</v>
      </c>
      <c r="K1705" s="212"/>
      <c r="L1705" s="203">
        <v>4704035.99</v>
      </c>
      <c r="M1705" s="203">
        <v>0.01</v>
      </c>
      <c r="O1705" s="190"/>
    </row>
    <row r="1706" spans="2:15" ht="15.75" customHeight="1" outlineLevel="1" x14ac:dyDescent="0.3">
      <c r="B1706" s="172" t="s">
        <v>2045</v>
      </c>
      <c r="C1706" s="171" t="s">
        <v>249</v>
      </c>
      <c r="D1706" s="168"/>
      <c r="E1706" s="107"/>
      <c r="F1706" s="169"/>
      <c r="G1706" s="169"/>
      <c r="H1706" s="169"/>
      <c r="I1706" s="169"/>
      <c r="J1706" s="112">
        <f>SUBTOTAL(9,J1707:J1713)</f>
        <v>55012165.43</v>
      </c>
      <c r="K1706" s="16"/>
      <c r="L1706" s="203">
        <v>0</v>
      </c>
      <c r="M1706" s="203"/>
      <c r="O1706" s="190"/>
    </row>
    <row r="1707" spans="2:15" ht="94.5" customHeight="1" outlineLevel="2" x14ac:dyDescent="0.3">
      <c r="B1707" s="176" t="s">
        <v>2466</v>
      </c>
      <c r="C1707" s="174" t="s">
        <v>884</v>
      </c>
      <c r="D1707" s="212" t="s">
        <v>11</v>
      </c>
      <c r="E1707" s="213">
        <v>0</v>
      </c>
      <c r="F1707" s="106">
        <f t="shared" ref="F1707:F1713" si="450">G1707+H1707+I1707*90</f>
        <v>3365.68</v>
      </c>
      <c r="G1707" s="237">
        <v>839.13</v>
      </c>
      <c r="H1707" s="237">
        <v>2526.5500000000002</v>
      </c>
      <c r="I1707" s="237">
        <v>0</v>
      </c>
      <c r="J1707" s="114">
        <f t="shared" ref="J1707:J1713" si="451">E1707*F1707</f>
        <v>0</v>
      </c>
      <c r="K1707" s="212"/>
      <c r="L1707" s="203">
        <v>0</v>
      </c>
      <c r="M1707" s="203">
        <v>0</v>
      </c>
      <c r="O1707" s="190"/>
    </row>
    <row r="1708" spans="2:15" ht="94.5" customHeight="1" outlineLevel="2" x14ac:dyDescent="0.3">
      <c r="B1708" s="176" t="s">
        <v>2467</v>
      </c>
      <c r="C1708" s="174" t="s">
        <v>885</v>
      </c>
      <c r="D1708" s="212" t="s">
        <v>11</v>
      </c>
      <c r="E1708" s="213">
        <v>10798.43</v>
      </c>
      <c r="F1708" s="106">
        <f t="shared" si="450"/>
        <v>2944.59</v>
      </c>
      <c r="G1708" s="237">
        <v>839.13</v>
      </c>
      <c r="H1708" s="237">
        <v>2105.46</v>
      </c>
      <c r="I1708" s="237">
        <v>0</v>
      </c>
      <c r="J1708" s="114">
        <f t="shared" si="451"/>
        <v>31796948.989999998</v>
      </c>
      <c r="K1708" s="212"/>
      <c r="L1708" s="203">
        <v>31796998.66</v>
      </c>
      <c r="M1708" s="203">
        <v>-49.67</v>
      </c>
      <c r="O1708" s="190"/>
    </row>
    <row r="1709" spans="2:15" ht="94.5" customHeight="1" outlineLevel="2" x14ac:dyDescent="0.3">
      <c r="B1709" s="176" t="s">
        <v>2468</v>
      </c>
      <c r="C1709" s="174" t="s">
        <v>886</v>
      </c>
      <c r="D1709" s="212" t="s">
        <v>11</v>
      </c>
      <c r="E1709" s="213">
        <v>1809.66</v>
      </c>
      <c r="F1709" s="106">
        <f t="shared" si="450"/>
        <v>2370.9299999999998</v>
      </c>
      <c r="G1709" s="237">
        <v>686.56</v>
      </c>
      <c r="H1709" s="237">
        <v>1684.37</v>
      </c>
      <c r="I1709" s="237">
        <v>0</v>
      </c>
      <c r="J1709" s="114">
        <f t="shared" si="451"/>
        <v>4290577.18</v>
      </c>
      <c r="K1709" s="212"/>
      <c r="L1709" s="203">
        <v>4290581.97</v>
      </c>
      <c r="M1709" s="203">
        <v>-4.79</v>
      </c>
      <c r="O1709" s="190"/>
    </row>
    <row r="1710" spans="2:15" ht="94.5" customHeight="1" outlineLevel="2" x14ac:dyDescent="0.3">
      <c r="B1710" s="176" t="s">
        <v>2469</v>
      </c>
      <c r="C1710" s="174" t="s">
        <v>887</v>
      </c>
      <c r="D1710" s="212" t="s">
        <v>11</v>
      </c>
      <c r="E1710" s="213">
        <v>12497.72</v>
      </c>
      <c r="F1710" s="106">
        <f t="shared" si="450"/>
        <v>1452.46</v>
      </c>
      <c r="G1710" s="237">
        <v>610.28</v>
      </c>
      <c r="H1710" s="237">
        <v>842.18</v>
      </c>
      <c r="I1710" s="237">
        <v>0</v>
      </c>
      <c r="J1710" s="114">
        <f t="shared" si="451"/>
        <v>18152438.390000001</v>
      </c>
      <c r="K1710" s="212"/>
      <c r="L1710" s="203">
        <v>18152478.920000002</v>
      </c>
      <c r="M1710" s="203">
        <v>-40.53</v>
      </c>
      <c r="O1710" s="190"/>
    </row>
    <row r="1711" spans="2:15" ht="94.5" customHeight="1" outlineLevel="2" x14ac:dyDescent="0.3">
      <c r="B1711" s="176" t="s">
        <v>2470</v>
      </c>
      <c r="C1711" s="174" t="s">
        <v>888</v>
      </c>
      <c r="D1711" s="212" t="s">
        <v>11</v>
      </c>
      <c r="E1711" s="213">
        <v>28.89</v>
      </c>
      <c r="F1711" s="106">
        <f t="shared" si="450"/>
        <v>840.66</v>
      </c>
      <c r="G1711" s="237">
        <v>419.57</v>
      </c>
      <c r="H1711" s="237">
        <v>421.09</v>
      </c>
      <c r="I1711" s="237">
        <v>0</v>
      </c>
      <c r="J1711" s="114">
        <f t="shared" si="451"/>
        <v>24286.67</v>
      </c>
      <c r="K1711" s="212"/>
      <c r="L1711" s="203">
        <v>24286.63</v>
      </c>
      <c r="M1711" s="203">
        <v>0.04</v>
      </c>
      <c r="O1711" s="190"/>
    </row>
    <row r="1712" spans="2:15" ht="78" customHeight="1" outlineLevel="2" x14ac:dyDescent="0.3">
      <c r="B1712" s="176" t="s">
        <v>2471</v>
      </c>
      <c r="C1712" s="174" t="s">
        <v>896</v>
      </c>
      <c r="D1712" s="212" t="s">
        <v>11</v>
      </c>
      <c r="E1712" s="213">
        <v>60</v>
      </c>
      <c r="F1712" s="106">
        <f t="shared" si="450"/>
        <v>4528.57</v>
      </c>
      <c r="G1712" s="237">
        <v>2100.88</v>
      </c>
      <c r="H1712" s="237">
        <v>2427.69</v>
      </c>
      <c r="I1712" s="237">
        <v>0</v>
      </c>
      <c r="J1712" s="114">
        <f t="shared" si="451"/>
        <v>271714.2</v>
      </c>
      <c r="K1712" s="212"/>
      <c r="L1712" s="203">
        <v>271714.37</v>
      </c>
      <c r="M1712" s="203">
        <v>-0.17</v>
      </c>
      <c r="O1712" s="190"/>
    </row>
    <row r="1713" spans="2:15" ht="72.75" customHeight="1" outlineLevel="2" x14ac:dyDescent="0.3">
      <c r="B1713" s="176" t="s">
        <v>2472</v>
      </c>
      <c r="C1713" s="174" t="s">
        <v>549</v>
      </c>
      <c r="D1713" s="212" t="s">
        <v>11</v>
      </c>
      <c r="E1713" s="213">
        <v>200</v>
      </c>
      <c r="F1713" s="106">
        <f t="shared" si="450"/>
        <v>2381</v>
      </c>
      <c r="G1713" s="237">
        <v>1167.1600000000001</v>
      </c>
      <c r="H1713" s="237">
        <v>1213.8399999999999</v>
      </c>
      <c r="I1713" s="237">
        <v>0</v>
      </c>
      <c r="J1713" s="114">
        <f t="shared" si="451"/>
        <v>476200</v>
      </c>
      <c r="K1713" s="212"/>
      <c r="L1713" s="203">
        <v>476200.45</v>
      </c>
      <c r="M1713" s="203">
        <v>-0.45</v>
      </c>
      <c r="O1713" s="190"/>
    </row>
    <row r="1714" spans="2:15" ht="22.5" customHeight="1" outlineLevel="1" x14ac:dyDescent="0.3">
      <c r="B1714" s="172" t="s">
        <v>2072</v>
      </c>
      <c r="C1714" s="171" t="s">
        <v>27</v>
      </c>
      <c r="D1714" s="168"/>
      <c r="E1714" s="107"/>
      <c r="F1714" s="169"/>
      <c r="G1714" s="169"/>
      <c r="H1714" s="169"/>
      <c r="I1714" s="169"/>
      <c r="J1714" s="112">
        <f>SUBTOTAL(9,J1715:J1716)</f>
        <v>145638109.00999999</v>
      </c>
      <c r="K1714" s="13" t="s">
        <v>876</v>
      </c>
      <c r="L1714" s="203">
        <v>0</v>
      </c>
      <c r="M1714" s="203"/>
      <c r="O1714" s="190"/>
    </row>
    <row r="1715" spans="2:15" ht="63" customHeight="1" outlineLevel="2" x14ac:dyDescent="0.3">
      <c r="B1715" s="3" t="s">
        <v>2473</v>
      </c>
      <c r="C1715" s="2" t="s">
        <v>551</v>
      </c>
      <c r="D1715" s="195" t="s">
        <v>11</v>
      </c>
      <c r="E1715" s="29">
        <v>3144.2</v>
      </c>
      <c r="F1715" s="193">
        <f t="shared" ref="F1715:F1717" si="452">G1715+H1715+I1715*90</f>
        <v>46031.47</v>
      </c>
      <c r="G1715" s="237">
        <v>12083.79</v>
      </c>
      <c r="H1715" s="237">
        <v>33947.68</v>
      </c>
      <c r="I1715" s="237">
        <v>0</v>
      </c>
      <c r="J1715" s="194">
        <f t="shared" ref="J1715:J1717" si="453">E1715*F1715</f>
        <v>144732147.97</v>
      </c>
      <c r="K1715" s="195" t="s">
        <v>3082</v>
      </c>
      <c r="L1715" s="203">
        <v>144732152.49000001</v>
      </c>
      <c r="M1715" s="203">
        <v>-4.5199999999999996</v>
      </c>
      <c r="O1715" s="190"/>
    </row>
    <row r="1716" spans="2:15" ht="39.75" customHeight="1" outlineLevel="2" x14ac:dyDescent="0.3">
      <c r="B1716" s="176" t="s">
        <v>2474</v>
      </c>
      <c r="C1716" s="174" t="s">
        <v>864</v>
      </c>
      <c r="D1716" s="213" t="s">
        <v>11</v>
      </c>
      <c r="E1716" s="29">
        <v>1796.9</v>
      </c>
      <c r="F1716" s="193">
        <f t="shared" si="452"/>
        <v>504.18</v>
      </c>
      <c r="G1716" s="237">
        <v>234.5</v>
      </c>
      <c r="H1716" s="237">
        <v>269.68</v>
      </c>
      <c r="I1716" s="237">
        <v>0</v>
      </c>
      <c r="J1716" s="194">
        <f t="shared" si="453"/>
        <v>905961.04</v>
      </c>
      <c r="K1716" s="195"/>
      <c r="L1716" s="203">
        <v>905952.06</v>
      </c>
      <c r="M1716" s="203">
        <v>8.98</v>
      </c>
      <c r="O1716" s="190"/>
    </row>
    <row r="1717" spans="2:15" ht="165" customHeight="1" outlineLevel="2" x14ac:dyDescent="0.3">
      <c r="B1717" s="176" t="s">
        <v>2475</v>
      </c>
      <c r="C1717" s="174" t="s">
        <v>881</v>
      </c>
      <c r="D1717" s="213" t="s">
        <v>11</v>
      </c>
      <c r="E1717" s="29">
        <v>510</v>
      </c>
      <c r="F1717" s="193">
        <f t="shared" si="452"/>
        <v>5229.22</v>
      </c>
      <c r="G1717" s="237">
        <v>2010</v>
      </c>
      <c r="H1717" s="237">
        <v>3219.22</v>
      </c>
      <c r="I1717" s="237">
        <v>0</v>
      </c>
      <c r="J1717" s="194">
        <f t="shared" si="453"/>
        <v>2666902.2000000002</v>
      </c>
      <c r="K1717" s="212"/>
      <c r="L1717" s="203">
        <v>2666900.16</v>
      </c>
      <c r="M1717" s="203">
        <v>2.04</v>
      </c>
      <c r="O1717" s="190"/>
    </row>
    <row r="1718" spans="2:15" ht="15.75" customHeight="1" outlineLevel="1" x14ac:dyDescent="0.3">
      <c r="B1718" s="172" t="s">
        <v>2073</v>
      </c>
      <c r="C1718" s="171" t="s">
        <v>56</v>
      </c>
      <c r="D1718" s="168"/>
      <c r="E1718" s="107"/>
      <c r="F1718" s="169"/>
      <c r="G1718" s="169"/>
      <c r="H1718" s="169"/>
      <c r="I1718" s="169"/>
      <c r="J1718" s="112">
        <f>SUBTOTAL(9,J1719:J1751)</f>
        <v>30227325.850000001</v>
      </c>
      <c r="K1718" s="16"/>
      <c r="L1718" s="203">
        <v>0</v>
      </c>
      <c r="M1718" s="203"/>
      <c r="O1718" s="190"/>
    </row>
    <row r="1719" spans="2:15" ht="78.75" customHeight="1" outlineLevel="2" x14ac:dyDescent="0.3">
      <c r="B1719" s="3" t="s">
        <v>2476</v>
      </c>
      <c r="C1719" s="24" t="s">
        <v>278</v>
      </c>
      <c r="D1719" s="195"/>
      <c r="E1719" s="1"/>
      <c r="F1719" s="106"/>
      <c r="G1719" s="237"/>
      <c r="H1719" s="237"/>
      <c r="I1719" s="237"/>
      <c r="J1719" s="114"/>
      <c r="K1719" s="212"/>
      <c r="L1719" s="203">
        <v>0</v>
      </c>
      <c r="M1719" s="203">
        <v>0</v>
      </c>
      <c r="O1719" s="190"/>
    </row>
    <row r="1720" spans="2:15" ht="31.5" customHeight="1" outlineLevel="2" x14ac:dyDescent="0.3">
      <c r="B1720" s="211" t="s">
        <v>2477</v>
      </c>
      <c r="C1720" s="5" t="s">
        <v>70</v>
      </c>
      <c r="D1720" s="195" t="s">
        <v>11</v>
      </c>
      <c r="E1720" s="1">
        <v>1441.27</v>
      </c>
      <c r="F1720" s="106">
        <f t="shared" ref="F1720:F1729" si="454">G1720+H1720+I1720*90</f>
        <v>2910</v>
      </c>
      <c r="G1720" s="237">
        <v>600</v>
      </c>
      <c r="H1720" s="237">
        <v>2310</v>
      </c>
      <c r="I1720" s="237">
        <v>0</v>
      </c>
      <c r="J1720" s="114">
        <f t="shared" ref="J1720:J1729" si="455">E1720*F1720</f>
        <v>4194095.7</v>
      </c>
      <c r="K1720" s="212"/>
      <c r="L1720" s="203">
        <v>4194095.7</v>
      </c>
      <c r="M1720" s="203">
        <v>0</v>
      </c>
      <c r="O1720" s="190"/>
    </row>
    <row r="1721" spans="2:15" ht="15.75" customHeight="1" outlineLevel="2" x14ac:dyDescent="0.3">
      <c r="B1721" s="211" t="s">
        <v>2478</v>
      </c>
      <c r="C1721" s="5" t="s">
        <v>64</v>
      </c>
      <c r="D1721" s="195" t="s">
        <v>11</v>
      </c>
      <c r="E1721" s="1">
        <v>1441.27</v>
      </c>
      <c r="F1721" s="106">
        <f t="shared" si="454"/>
        <v>510</v>
      </c>
      <c r="G1721" s="237">
        <v>150</v>
      </c>
      <c r="H1721" s="237">
        <v>360</v>
      </c>
      <c r="I1721" s="237">
        <v>0</v>
      </c>
      <c r="J1721" s="114">
        <f t="shared" si="455"/>
        <v>735047.7</v>
      </c>
      <c r="K1721" s="212"/>
      <c r="L1721" s="203">
        <v>735047.7</v>
      </c>
      <c r="M1721" s="203">
        <v>0</v>
      </c>
      <c r="O1721" s="190"/>
    </row>
    <row r="1722" spans="2:15" ht="15.75" customHeight="1" outlineLevel="2" x14ac:dyDescent="0.3">
      <c r="B1722" s="211" t="s">
        <v>2479</v>
      </c>
      <c r="C1722" s="5" t="s">
        <v>71</v>
      </c>
      <c r="D1722" s="195" t="s">
        <v>11</v>
      </c>
      <c r="E1722" s="1">
        <v>1441.27</v>
      </c>
      <c r="F1722" s="106">
        <f t="shared" si="454"/>
        <v>480</v>
      </c>
      <c r="G1722" s="237">
        <v>150</v>
      </c>
      <c r="H1722" s="237">
        <v>330</v>
      </c>
      <c r="I1722" s="237">
        <v>0</v>
      </c>
      <c r="J1722" s="114">
        <f t="shared" si="455"/>
        <v>691809.6</v>
      </c>
      <c r="K1722" s="212"/>
      <c r="L1722" s="203">
        <v>691809.6</v>
      </c>
      <c r="M1722" s="203">
        <v>0</v>
      </c>
      <c r="O1722" s="190"/>
    </row>
    <row r="1723" spans="2:15" ht="15.75" customHeight="1" outlineLevel="2" x14ac:dyDescent="0.3">
      <c r="B1723" s="211" t="s">
        <v>2480</v>
      </c>
      <c r="C1723" s="5" t="s">
        <v>65</v>
      </c>
      <c r="D1723" s="195" t="s">
        <v>11</v>
      </c>
      <c r="E1723" s="1">
        <v>1441.27</v>
      </c>
      <c r="F1723" s="106">
        <f t="shared" si="454"/>
        <v>553.79999999999995</v>
      </c>
      <c r="G1723" s="237">
        <v>270</v>
      </c>
      <c r="H1723" s="237">
        <v>283.8</v>
      </c>
      <c r="I1723" s="237">
        <v>0</v>
      </c>
      <c r="J1723" s="114">
        <f t="shared" si="455"/>
        <v>798175.33</v>
      </c>
      <c r="K1723" s="212"/>
      <c r="L1723" s="203">
        <v>798175.33</v>
      </c>
      <c r="M1723" s="203">
        <v>0</v>
      </c>
      <c r="O1723" s="190"/>
    </row>
    <row r="1724" spans="2:15" ht="15.75" customHeight="1" outlineLevel="2" x14ac:dyDescent="0.3">
      <c r="B1724" s="211" t="s">
        <v>2481</v>
      </c>
      <c r="C1724" s="5" t="s">
        <v>66</v>
      </c>
      <c r="D1724" s="195" t="s">
        <v>11</v>
      </c>
      <c r="E1724" s="1">
        <v>1441.27</v>
      </c>
      <c r="F1724" s="106">
        <f t="shared" si="454"/>
        <v>1029.8399999999999</v>
      </c>
      <c r="G1724" s="237">
        <v>420</v>
      </c>
      <c r="H1724" s="237">
        <v>609.84</v>
      </c>
      <c r="I1724" s="237">
        <v>0</v>
      </c>
      <c r="J1724" s="114">
        <f t="shared" si="455"/>
        <v>1484277.5</v>
      </c>
      <c r="K1724" s="212"/>
      <c r="L1724" s="203">
        <v>1484277.5</v>
      </c>
      <c r="M1724" s="203">
        <v>0</v>
      </c>
      <c r="O1724" s="190"/>
    </row>
    <row r="1725" spans="2:15" ht="15.75" customHeight="1" outlineLevel="2" x14ac:dyDescent="0.3">
      <c r="B1725" s="211" t="s">
        <v>2482</v>
      </c>
      <c r="C1725" s="5" t="s">
        <v>74</v>
      </c>
      <c r="D1725" s="195" t="s">
        <v>11</v>
      </c>
      <c r="E1725" s="1">
        <v>1441.27</v>
      </c>
      <c r="F1725" s="106">
        <f t="shared" si="454"/>
        <v>126</v>
      </c>
      <c r="G1725" s="237">
        <v>60</v>
      </c>
      <c r="H1725" s="237">
        <v>66</v>
      </c>
      <c r="I1725" s="237">
        <v>0</v>
      </c>
      <c r="J1725" s="114">
        <f t="shared" si="455"/>
        <v>181600.02</v>
      </c>
      <c r="K1725" s="212"/>
      <c r="L1725" s="203">
        <v>181600.02</v>
      </c>
      <c r="M1725" s="203">
        <v>0</v>
      </c>
      <c r="O1725" s="190"/>
    </row>
    <row r="1726" spans="2:15" ht="15.75" customHeight="1" outlineLevel="2" x14ac:dyDescent="0.3">
      <c r="B1726" s="211" t="s">
        <v>2483</v>
      </c>
      <c r="C1726" s="5" t="s">
        <v>73</v>
      </c>
      <c r="D1726" s="195" t="s">
        <v>11</v>
      </c>
      <c r="E1726" s="1">
        <v>1441.27</v>
      </c>
      <c r="F1726" s="106">
        <f t="shared" si="454"/>
        <v>427.2</v>
      </c>
      <c r="G1726" s="237">
        <v>180</v>
      </c>
      <c r="H1726" s="237">
        <v>247.2</v>
      </c>
      <c r="I1726" s="237">
        <v>0</v>
      </c>
      <c r="J1726" s="114">
        <f t="shared" si="455"/>
        <v>615710.54</v>
      </c>
      <c r="K1726" s="212"/>
      <c r="L1726" s="203">
        <v>615710.54</v>
      </c>
      <c r="M1726" s="203">
        <v>0</v>
      </c>
      <c r="O1726" s="190"/>
    </row>
    <row r="1727" spans="2:15" ht="15.75" customHeight="1" outlineLevel="2" x14ac:dyDescent="0.3">
      <c r="B1727" s="211" t="s">
        <v>2484</v>
      </c>
      <c r="C1727" s="5" t="s">
        <v>67</v>
      </c>
      <c r="D1727" s="195" t="s">
        <v>11</v>
      </c>
      <c r="E1727" s="1">
        <v>1441.27</v>
      </c>
      <c r="F1727" s="106">
        <f t="shared" si="454"/>
        <v>8856</v>
      </c>
      <c r="G1727" s="237">
        <v>1800</v>
      </c>
      <c r="H1727" s="237">
        <v>7056</v>
      </c>
      <c r="I1727" s="237">
        <v>0</v>
      </c>
      <c r="J1727" s="114">
        <f t="shared" si="455"/>
        <v>12763887.119999999</v>
      </c>
      <c r="K1727" s="212"/>
      <c r="L1727" s="203">
        <v>12763887.119999999</v>
      </c>
      <c r="M1727" s="203">
        <v>0</v>
      </c>
      <c r="O1727" s="190"/>
    </row>
    <row r="1728" spans="2:15" ht="15.75" customHeight="1" outlineLevel="2" x14ac:dyDescent="0.3">
      <c r="B1728" s="211" t="s">
        <v>2485</v>
      </c>
      <c r="C1728" s="5" t="s">
        <v>72</v>
      </c>
      <c r="D1728" s="195" t="s">
        <v>11</v>
      </c>
      <c r="E1728" s="1">
        <v>1441.27</v>
      </c>
      <c r="F1728" s="106">
        <f t="shared" si="454"/>
        <v>399</v>
      </c>
      <c r="G1728" s="237">
        <v>150</v>
      </c>
      <c r="H1728" s="237">
        <v>249</v>
      </c>
      <c r="I1728" s="237">
        <v>0</v>
      </c>
      <c r="J1728" s="114">
        <f t="shared" si="455"/>
        <v>575066.73</v>
      </c>
      <c r="K1728" s="212"/>
      <c r="L1728" s="203">
        <v>575066.73</v>
      </c>
      <c r="M1728" s="203">
        <v>0</v>
      </c>
      <c r="O1728" s="190"/>
    </row>
    <row r="1729" spans="2:15" s="173" customFormat="1" ht="47.25" customHeight="1" outlineLevel="2" x14ac:dyDescent="0.3">
      <c r="B1729" s="176" t="s">
        <v>2486</v>
      </c>
      <c r="C1729" s="174" t="s">
        <v>717</v>
      </c>
      <c r="D1729" s="212" t="s">
        <v>366</v>
      </c>
      <c r="E1729" s="29">
        <v>298</v>
      </c>
      <c r="F1729" s="106">
        <f t="shared" si="454"/>
        <v>5316.73</v>
      </c>
      <c r="G1729" s="237">
        <v>1781.5</v>
      </c>
      <c r="H1729" s="237">
        <v>3535.23</v>
      </c>
      <c r="I1729" s="237">
        <v>0</v>
      </c>
      <c r="J1729" s="114">
        <f t="shared" si="455"/>
        <v>1584385.54</v>
      </c>
      <c r="K1729" s="212"/>
      <c r="L1729" s="203">
        <v>1584383.71</v>
      </c>
      <c r="M1729" s="203">
        <v>1.83</v>
      </c>
      <c r="O1729" s="190"/>
    </row>
    <row r="1730" spans="2:15" s="173" customFormat="1" ht="31.5" customHeight="1" outlineLevel="2" x14ac:dyDescent="0.3">
      <c r="B1730" s="176" t="s">
        <v>2487</v>
      </c>
      <c r="C1730" s="132" t="s">
        <v>739</v>
      </c>
      <c r="D1730" s="174"/>
      <c r="E1730" s="227"/>
      <c r="F1730" s="193"/>
      <c r="G1730" s="237"/>
      <c r="H1730" s="237"/>
      <c r="I1730" s="237"/>
      <c r="J1730" s="194"/>
      <c r="K1730" s="212"/>
      <c r="L1730" s="203">
        <v>0</v>
      </c>
      <c r="M1730" s="203">
        <v>0</v>
      </c>
      <c r="O1730" s="190"/>
    </row>
    <row r="1731" spans="2:15" s="173" customFormat="1" ht="15.75" customHeight="1" outlineLevel="2" x14ac:dyDescent="0.3">
      <c r="B1731" s="210" t="s">
        <v>2488</v>
      </c>
      <c r="C1731" s="20" t="s">
        <v>719</v>
      </c>
      <c r="D1731" s="212" t="s">
        <v>11</v>
      </c>
      <c r="E1731" s="29">
        <v>87.72</v>
      </c>
      <c r="F1731" s="106">
        <f t="shared" ref="F1731:F1739" si="456">G1731+H1731+I1731*90</f>
        <v>413.68</v>
      </c>
      <c r="G1731" s="237">
        <v>150</v>
      </c>
      <c r="H1731" s="237">
        <v>263.68</v>
      </c>
      <c r="I1731" s="237">
        <v>0</v>
      </c>
      <c r="J1731" s="194">
        <f t="shared" ref="J1731:J1739" si="457">E1731*F1731</f>
        <v>36288.01</v>
      </c>
      <c r="K1731" s="212"/>
      <c r="L1731" s="203">
        <v>36287.71</v>
      </c>
      <c r="M1731" s="203">
        <v>0.3</v>
      </c>
      <c r="O1731" s="190"/>
    </row>
    <row r="1732" spans="2:15" s="173" customFormat="1" ht="15.75" customHeight="1" outlineLevel="2" x14ac:dyDescent="0.3">
      <c r="B1732" s="210" t="s">
        <v>2491</v>
      </c>
      <c r="C1732" s="20" t="s">
        <v>720</v>
      </c>
      <c r="D1732" s="212" t="s">
        <v>11</v>
      </c>
      <c r="E1732" s="29">
        <v>87.72</v>
      </c>
      <c r="F1732" s="106">
        <f t="shared" si="456"/>
        <v>438.42</v>
      </c>
      <c r="G1732" s="237">
        <v>150</v>
      </c>
      <c r="H1732" s="237">
        <v>288.42</v>
      </c>
      <c r="I1732" s="237">
        <v>0</v>
      </c>
      <c r="J1732" s="194">
        <f t="shared" si="457"/>
        <v>38458.199999999997</v>
      </c>
      <c r="K1732" s="212"/>
      <c r="L1732" s="203">
        <v>38458.199999999997</v>
      </c>
      <c r="M1732" s="203">
        <v>0</v>
      </c>
      <c r="O1732" s="190"/>
    </row>
    <row r="1733" spans="2:15" s="173" customFormat="1" ht="15.75" customHeight="1" outlineLevel="2" x14ac:dyDescent="0.3">
      <c r="B1733" s="210" t="s">
        <v>2492</v>
      </c>
      <c r="C1733" s="20" t="s">
        <v>721</v>
      </c>
      <c r="D1733" s="212" t="s">
        <v>11</v>
      </c>
      <c r="E1733" s="29">
        <v>87.72</v>
      </c>
      <c r="F1733" s="106">
        <f t="shared" si="456"/>
        <v>126</v>
      </c>
      <c r="G1733" s="237">
        <v>60</v>
      </c>
      <c r="H1733" s="237">
        <v>66</v>
      </c>
      <c r="I1733" s="237">
        <v>0</v>
      </c>
      <c r="J1733" s="194">
        <f t="shared" si="457"/>
        <v>11052.72</v>
      </c>
      <c r="K1733" s="212"/>
      <c r="L1733" s="203">
        <v>11052.72</v>
      </c>
      <c r="M1733" s="203">
        <v>0</v>
      </c>
      <c r="O1733" s="190"/>
    </row>
    <row r="1734" spans="2:15" s="173" customFormat="1" ht="15.75" customHeight="1" outlineLevel="2" x14ac:dyDescent="0.3">
      <c r="B1734" s="210" t="s">
        <v>2493</v>
      </c>
      <c r="C1734" s="20" t="s">
        <v>722</v>
      </c>
      <c r="D1734" s="212" t="s">
        <v>11</v>
      </c>
      <c r="E1734" s="29">
        <v>87.72</v>
      </c>
      <c r="F1734" s="106">
        <f t="shared" si="456"/>
        <v>944.4</v>
      </c>
      <c r="G1734" s="237">
        <v>390</v>
      </c>
      <c r="H1734" s="237">
        <v>554.4</v>
      </c>
      <c r="I1734" s="237">
        <v>0</v>
      </c>
      <c r="J1734" s="194">
        <f t="shared" si="457"/>
        <v>82842.77</v>
      </c>
      <c r="K1734" s="212"/>
      <c r="L1734" s="203">
        <v>82842.77</v>
      </c>
      <c r="M1734" s="203">
        <v>0</v>
      </c>
      <c r="O1734" s="190"/>
    </row>
    <row r="1735" spans="2:15" s="173" customFormat="1" ht="15.75" customHeight="1" outlineLevel="2" x14ac:dyDescent="0.3">
      <c r="B1735" s="210" t="s">
        <v>2494</v>
      </c>
      <c r="C1735" s="20" t="s">
        <v>748</v>
      </c>
      <c r="D1735" s="212" t="s">
        <v>8</v>
      </c>
      <c r="E1735" s="29">
        <v>8.7720000000000002</v>
      </c>
      <c r="F1735" s="106">
        <f t="shared" si="456"/>
        <v>9336</v>
      </c>
      <c r="G1735" s="237">
        <v>2280</v>
      </c>
      <c r="H1735" s="237">
        <v>7056</v>
      </c>
      <c r="I1735" s="237">
        <v>0</v>
      </c>
      <c r="J1735" s="194">
        <f t="shared" si="457"/>
        <v>81895.39</v>
      </c>
      <c r="K1735" s="212"/>
      <c r="L1735" s="203">
        <v>81895.39</v>
      </c>
      <c r="M1735" s="203">
        <v>0</v>
      </c>
      <c r="O1735" s="190"/>
    </row>
    <row r="1736" spans="2:15" s="173" customFormat="1" ht="15.75" customHeight="1" outlineLevel="2" x14ac:dyDescent="0.3">
      <c r="B1736" s="210" t="s">
        <v>2495</v>
      </c>
      <c r="C1736" s="20" t="s">
        <v>724</v>
      </c>
      <c r="D1736" s="212" t="s">
        <v>11</v>
      </c>
      <c r="E1736" s="29">
        <v>87.72</v>
      </c>
      <c r="F1736" s="106">
        <f t="shared" si="456"/>
        <v>252</v>
      </c>
      <c r="G1736" s="237">
        <v>120</v>
      </c>
      <c r="H1736" s="237">
        <v>132</v>
      </c>
      <c r="I1736" s="237">
        <v>0</v>
      </c>
      <c r="J1736" s="194">
        <f t="shared" si="457"/>
        <v>22105.439999999999</v>
      </c>
      <c r="K1736" s="212"/>
      <c r="L1736" s="203">
        <v>22105.439999999999</v>
      </c>
      <c r="M1736" s="203">
        <v>0</v>
      </c>
      <c r="O1736" s="190"/>
    </row>
    <row r="1737" spans="2:15" s="173" customFormat="1" ht="15.75" customHeight="1" outlineLevel="2" x14ac:dyDescent="0.3">
      <c r="B1737" s="210" t="s">
        <v>2496</v>
      </c>
      <c r="C1737" s="20" t="s">
        <v>725</v>
      </c>
      <c r="D1737" s="212" t="s">
        <v>11</v>
      </c>
      <c r="E1737" s="29">
        <v>87.72</v>
      </c>
      <c r="F1737" s="106">
        <f t="shared" si="456"/>
        <v>840</v>
      </c>
      <c r="G1737" s="237">
        <v>120</v>
      </c>
      <c r="H1737" s="237">
        <v>720</v>
      </c>
      <c r="I1737" s="237">
        <v>0</v>
      </c>
      <c r="J1737" s="194">
        <f t="shared" si="457"/>
        <v>73684.800000000003</v>
      </c>
      <c r="K1737" s="212"/>
      <c r="L1737" s="203">
        <v>73684.800000000003</v>
      </c>
      <c r="M1737" s="203">
        <v>0</v>
      </c>
      <c r="O1737" s="190"/>
    </row>
    <row r="1738" spans="2:15" s="173" customFormat="1" ht="15.75" customHeight="1" outlineLevel="2" x14ac:dyDescent="0.3">
      <c r="B1738" s="210" t="s">
        <v>2497</v>
      </c>
      <c r="C1738" s="20" t="s">
        <v>726</v>
      </c>
      <c r="D1738" s="212" t="s">
        <v>155</v>
      </c>
      <c r="E1738" s="29">
        <v>71.42</v>
      </c>
      <c r="F1738" s="106">
        <f t="shared" si="456"/>
        <v>360</v>
      </c>
      <c r="G1738" s="237">
        <v>180</v>
      </c>
      <c r="H1738" s="237">
        <v>180</v>
      </c>
      <c r="I1738" s="237">
        <v>0</v>
      </c>
      <c r="J1738" s="194">
        <f t="shared" si="457"/>
        <v>25711.200000000001</v>
      </c>
      <c r="K1738" s="212"/>
      <c r="L1738" s="203">
        <v>25711.200000000001</v>
      </c>
      <c r="M1738" s="203">
        <v>0</v>
      </c>
      <c r="O1738" s="190"/>
    </row>
    <row r="1739" spans="2:15" s="173" customFormat="1" ht="15.75" customHeight="1" outlineLevel="2" x14ac:dyDescent="0.3">
      <c r="B1739" s="210" t="s">
        <v>2498</v>
      </c>
      <c r="C1739" s="20" t="s">
        <v>727</v>
      </c>
      <c r="D1739" s="212" t="s">
        <v>155</v>
      </c>
      <c r="E1739" s="29">
        <v>71.42</v>
      </c>
      <c r="F1739" s="106">
        <f t="shared" si="456"/>
        <v>480</v>
      </c>
      <c r="G1739" s="237">
        <v>180</v>
      </c>
      <c r="H1739" s="237">
        <v>300</v>
      </c>
      <c r="I1739" s="237">
        <v>0</v>
      </c>
      <c r="J1739" s="194">
        <f t="shared" si="457"/>
        <v>34281.599999999999</v>
      </c>
      <c r="K1739" s="212"/>
      <c r="L1739" s="203">
        <v>34281.599999999999</v>
      </c>
      <c r="M1739" s="203">
        <v>0</v>
      </c>
      <c r="O1739" s="190"/>
    </row>
    <row r="1740" spans="2:15" s="173" customFormat="1" ht="15.75" customHeight="1" outlineLevel="2" x14ac:dyDescent="0.3">
      <c r="B1740" s="176" t="s">
        <v>2499</v>
      </c>
      <c r="C1740" s="132" t="s">
        <v>740</v>
      </c>
      <c r="D1740" s="174"/>
      <c r="E1740" s="227"/>
      <c r="F1740" s="106"/>
      <c r="G1740" s="237"/>
      <c r="H1740" s="237"/>
      <c r="I1740" s="237"/>
      <c r="J1740" s="194"/>
      <c r="K1740" s="212"/>
      <c r="L1740" s="203">
        <v>0</v>
      </c>
      <c r="M1740" s="203">
        <v>0</v>
      </c>
      <c r="O1740" s="190"/>
    </row>
    <row r="1741" spans="2:15" s="173" customFormat="1" ht="15.75" customHeight="1" outlineLevel="2" x14ac:dyDescent="0.3">
      <c r="B1741" s="210" t="s">
        <v>2503</v>
      </c>
      <c r="C1741" s="20" t="s">
        <v>729</v>
      </c>
      <c r="D1741" s="212" t="s">
        <v>8</v>
      </c>
      <c r="E1741" s="29">
        <v>12.85</v>
      </c>
      <c r="F1741" s="106">
        <f t="shared" ref="F1741:F1743" si="458">G1741+H1741+I1741*90</f>
        <v>9336</v>
      </c>
      <c r="G1741" s="237">
        <v>2280</v>
      </c>
      <c r="H1741" s="237">
        <v>7056</v>
      </c>
      <c r="I1741" s="237">
        <v>0</v>
      </c>
      <c r="J1741" s="194">
        <f t="shared" ref="J1741:J1743" si="459">E1741*F1741</f>
        <v>119967.6</v>
      </c>
      <c r="K1741" s="212"/>
      <c r="L1741" s="203">
        <v>119967.6</v>
      </c>
      <c r="M1741" s="203">
        <v>0</v>
      </c>
      <c r="O1741" s="190"/>
    </row>
    <row r="1742" spans="2:15" s="173" customFormat="1" ht="15.75" customHeight="1" outlineLevel="2" x14ac:dyDescent="0.3">
      <c r="B1742" s="210" t="s">
        <v>2504</v>
      </c>
      <c r="C1742" s="20" t="s">
        <v>730</v>
      </c>
      <c r="D1742" s="212" t="s">
        <v>11</v>
      </c>
      <c r="E1742" s="29">
        <v>85.7</v>
      </c>
      <c r="F1742" s="106">
        <f t="shared" si="458"/>
        <v>2052</v>
      </c>
      <c r="G1742" s="237">
        <v>600</v>
      </c>
      <c r="H1742" s="237">
        <v>1452</v>
      </c>
      <c r="I1742" s="237">
        <v>0</v>
      </c>
      <c r="J1742" s="194">
        <f t="shared" si="459"/>
        <v>175856.4</v>
      </c>
      <c r="K1742" s="212"/>
      <c r="L1742" s="203">
        <v>175856.4</v>
      </c>
      <c r="M1742" s="203">
        <v>0</v>
      </c>
      <c r="O1742" s="190"/>
    </row>
    <row r="1743" spans="2:15" s="173" customFormat="1" ht="15.75" customHeight="1" outlineLevel="2" x14ac:dyDescent="0.3">
      <c r="B1743" s="210" t="s">
        <v>2505</v>
      </c>
      <c r="C1743" s="20" t="s">
        <v>731</v>
      </c>
      <c r="D1743" s="212" t="s">
        <v>11</v>
      </c>
      <c r="E1743" s="29">
        <v>85.7</v>
      </c>
      <c r="F1743" s="106">
        <f t="shared" si="458"/>
        <v>702</v>
      </c>
      <c r="G1743" s="237">
        <v>240</v>
      </c>
      <c r="H1743" s="237">
        <v>462</v>
      </c>
      <c r="I1743" s="237">
        <v>0</v>
      </c>
      <c r="J1743" s="194">
        <f t="shared" si="459"/>
        <v>60161.4</v>
      </c>
      <c r="K1743" s="212"/>
      <c r="L1743" s="203">
        <v>60161.4</v>
      </c>
      <c r="M1743" s="203">
        <v>0</v>
      </c>
      <c r="O1743" s="190"/>
    </row>
    <row r="1744" spans="2:15" s="173" customFormat="1" ht="15.75" customHeight="1" outlineLevel="2" x14ac:dyDescent="0.3">
      <c r="B1744" s="176" t="s">
        <v>2500</v>
      </c>
      <c r="C1744" s="132" t="s">
        <v>710</v>
      </c>
      <c r="D1744" s="174"/>
      <c r="E1744" s="227"/>
      <c r="F1744" s="193"/>
      <c r="G1744" s="237"/>
      <c r="H1744" s="237"/>
      <c r="I1744" s="237"/>
      <c r="J1744" s="194"/>
      <c r="K1744" s="196"/>
      <c r="L1744" s="203">
        <v>0</v>
      </c>
      <c r="M1744" s="203">
        <v>0</v>
      </c>
      <c r="O1744" s="190"/>
    </row>
    <row r="1745" spans="2:15" s="173" customFormat="1" ht="31.5" customHeight="1" outlineLevel="2" x14ac:dyDescent="0.3">
      <c r="B1745" s="210" t="s">
        <v>2506</v>
      </c>
      <c r="C1745" s="20" t="s">
        <v>733</v>
      </c>
      <c r="D1745" s="212" t="s">
        <v>11</v>
      </c>
      <c r="E1745" s="29">
        <v>89.4</v>
      </c>
      <c r="F1745" s="106">
        <f t="shared" ref="F1745:F1752" si="460">G1745+H1745+I1745*90</f>
        <v>413.68</v>
      </c>
      <c r="G1745" s="237">
        <v>150</v>
      </c>
      <c r="H1745" s="237">
        <v>263.68</v>
      </c>
      <c r="I1745" s="237">
        <v>0</v>
      </c>
      <c r="J1745" s="114">
        <f t="shared" ref="J1745:J1752" si="461">E1745*F1745</f>
        <v>36982.99</v>
      </c>
      <c r="K1745" s="212"/>
      <c r="L1745" s="203">
        <v>36982.69</v>
      </c>
      <c r="M1745" s="203">
        <v>0.3</v>
      </c>
      <c r="O1745" s="190"/>
    </row>
    <row r="1746" spans="2:15" s="173" customFormat="1" ht="15.75" customHeight="1" outlineLevel="2" x14ac:dyDescent="0.3">
      <c r="B1746" s="210" t="s">
        <v>2508</v>
      </c>
      <c r="C1746" s="20" t="s">
        <v>734</v>
      </c>
      <c r="D1746" s="212" t="s">
        <v>11</v>
      </c>
      <c r="E1746" s="29">
        <v>89.4</v>
      </c>
      <c r="F1746" s="106">
        <f t="shared" si="460"/>
        <v>438.42</v>
      </c>
      <c r="G1746" s="237">
        <v>150</v>
      </c>
      <c r="H1746" s="237">
        <v>288.42</v>
      </c>
      <c r="I1746" s="237">
        <v>0</v>
      </c>
      <c r="J1746" s="114">
        <f t="shared" si="461"/>
        <v>39194.75</v>
      </c>
      <c r="K1746" s="212"/>
      <c r="L1746" s="203">
        <v>39194.75</v>
      </c>
      <c r="M1746" s="203">
        <v>0</v>
      </c>
      <c r="O1746" s="190"/>
    </row>
    <row r="1747" spans="2:15" s="173" customFormat="1" ht="15.75" customHeight="1" outlineLevel="2" x14ac:dyDescent="0.3">
      <c r="B1747" s="210" t="s">
        <v>2509</v>
      </c>
      <c r="C1747" s="20" t="s">
        <v>735</v>
      </c>
      <c r="D1747" s="212" t="s">
        <v>11</v>
      </c>
      <c r="E1747" s="29">
        <v>89.4</v>
      </c>
      <c r="F1747" s="106">
        <f t="shared" si="460"/>
        <v>126</v>
      </c>
      <c r="G1747" s="237">
        <v>60</v>
      </c>
      <c r="H1747" s="237">
        <v>66</v>
      </c>
      <c r="I1747" s="237">
        <v>0</v>
      </c>
      <c r="J1747" s="114">
        <f t="shared" si="461"/>
        <v>11264.4</v>
      </c>
      <c r="K1747" s="212"/>
      <c r="L1747" s="203">
        <v>11264.4</v>
      </c>
      <c r="M1747" s="203">
        <v>0</v>
      </c>
      <c r="O1747" s="190"/>
    </row>
    <row r="1748" spans="2:15" s="173" customFormat="1" ht="15.75" customHeight="1" outlineLevel="2" x14ac:dyDescent="0.3">
      <c r="B1748" s="210" t="s">
        <v>2510</v>
      </c>
      <c r="C1748" s="20" t="s">
        <v>714</v>
      </c>
      <c r="D1748" s="212" t="s">
        <v>11</v>
      </c>
      <c r="E1748" s="29">
        <v>298</v>
      </c>
      <c r="F1748" s="106">
        <f t="shared" si="460"/>
        <v>12960</v>
      </c>
      <c r="G1748" s="237">
        <v>2400</v>
      </c>
      <c r="H1748" s="237">
        <v>10560</v>
      </c>
      <c r="I1748" s="237">
        <v>0</v>
      </c>
      <c r="J1748" s="114">
        <f t="shared" si="461"/>
        <v>3862080</v>
      </c>
      <c r="K1748" s="212"/>
      <c r="L1748" s="203">
        <v>3862080</v>
      </c>
      <c r="M1748" s="203">
        <v>0</v>
      </c>
      <c r="O1748" s="190"/>
    </row>
    <row r="1749" spans="2:15" s="173" customFormat="1" ht="15.75" customHeight="1" outlineLevel="2" x14ac:dyDescent="0.3">
      <c r="B1749" s="210" t="s">
        <v>2511</v>
      </c>
      <c r="C1749" s="20" t="s">
        <v>736</v>
      </c>
      <c r="D1749" s="212" t="s">
        <v>8</v>
      </c>
      <c r="E1749" s="29">
        <v>29.8</v>
      </c>
      <c r="F1749" s="106">
        <f t="shared" si="460"/>
        <v>9336</v>
      </c>
      <c r="G1749" s="237">
        <v>2280</v>
      </c>
      <c r="H1749" s="237">
        <v>7056</v>
      </c>
      <c r="I1749" s="237">
        <v>0</v>
      </c>
      <c r="J1749" s="114">
        <f t="shared" si="461"/>
        <v>278212.8</v>
      </c>
      <c r="K1749" s="212"/>
      <c r="L1749" s="203">
        <v>278212.8</v>
      </c>
      <c r="M1749" s="203">
        <v>0</v>
      </c>
      <c r="O1749" s="190"/>
    </row>
    <row r="1750" spans="2:15" s="173" customFormat="1" ht="15.75" customHeight="1" outlineLevel="2" x14ac:dyDescent="0.3">
      <c r="B1750" s="210" t="s">
        <v>2512</v>
      </c>
      <c r="C1750" s="20" t="s">
        <v>716</v>
      </c>
      <c r="D1750" s="212" t="s">
        <v>155</v>
      </c>
      <c r="E1750" s="29">
        <v>298</v>
      </c>
      <c r="F1750" s="106">
        <f t="shared" si="460"/>
        <v>5340</v>
      </c>
      <c r="G1750" s="237">
        <v>720</v>
      </c>
      <c r="H1750" s="237">
        <v>4620</v>
      </c>
      <c r="I1750" s="237">
        <v>0</v>
      </c>
      <c r="J1750" s="114">
        <f t="shared" si="461"/>
        <v>1591320</v>
      </c>
      <c r="K1750" s="212"/>
      <c r="L1750" s="203">
        <v>1591320</v>
      </c>
      <c r="M1750" s="203">
        <v>0</v>
      </c>
      <c r="O1750" s="190"/>
    </row>
    <row r="1751" spans="2:15" ht="15.75" customHeight="1" outlineLevel="2" x14ac:dyDescent="0.3">
      <c r="B1751" s="3" t="s">
        <v>2501</v>
      </c>
      <c r="C1751" s="174" t="s">
        <v>738</v>
      </c>
      <c r="D1751" s="212" t="s">
        <v>31</v>
      </c>
      <c r="E1751" s="29">
        <v>17</v>
      </c>
      <c r="F1751" s="106">
        <f t="shared" si="460"/>
        <v>1288.8</v>
      </c>
      <c r="G1751" s="237">
        <v>300</v>
      </c>
      <c r="H1751" s="237">
        <v>988.8</v>
      </c>
      <c r="I1751" s="237">
        <v>0</v>
      </c>
      <c r="J1751" s="114">
        <f t="shared" si="461"/>
        <v>21909.599999999999</v>
      </c>
      <c r="K1751" s="195"/>
      <c r="L1751" s="203">
        <v>21909.599999999999</v>
      </c>
      <c r="M1751" s="203">
        <v>0</v>
      </c>
      <c r="O1751" s="190"/>
    </row>
    <row r="1752" spans="2:15" ht="57.75" customHeight="1" outlineLevel="2" x14ac:dyDescent="0.3">
      <c r="B1752" s="176" t="s">
        <v>2502</v>
      </c>
      <c r="C1752" s="20" t="s">
        <v>901</v>
      </c>
      <c r="D1752" s="213" t="s">
        <v>11</v>
      </c>
      <c r="E1752" s="193">
        <v>100</v>
      </c>
      <c r="F1752" s="193">
        <f t="shared" si="460"/>
        <v>3349.2</v>
      </c>
      <c r="G1752" s="237">
        <v>960</v>
      </c>
      <c r="H1752" s="237">
        <v>2389.1999999999998</v>
      </c>
      <c r="I1752" s="237">
        <v>0</v>
      </c>
      <c r="J1752" s="194">
        <f t="shared" si="461"/>
        <v>334920</v>
      </c>
      <c r="K1752" s="212"/>
      <c r="L1752" s="203">
        <v>334920</v>
      </c>
      <c r="M1752" s="203">
        <v>0</v>
      </c>
      <c r="O1752" s="190"/>
    </row>
    <row r="1753" spans="2:15" ht="15.75" customHeight="1" outlineLevel="1" x14ac:dyDescent="0.3">
      <c r="B1753" s="172" t="s">
        <v>2074</v>
      </c>
      <c r="C1753" s="171" t="s">
        <v>252</v>
      </c>
      <c r="D1753" s="168"/>
      <c r="E1753" s="107"/>
      <c r="F1753" s="169"/>
      <c r="G1753" s="169"/>
      <c r="H1753" s="169"/>
      <c r="I1753" s="169"/>
      <c r="J1753" s="112">
        <f>SUBTOTAL(9,J1754:J1757)</f>
        <v>23940635.449999999</v>
      </c>
      <c r="K1753" s="16"/>
      <c r="L1753" s="203">
        <v>0</v>
      </c>
      <c r="M1753" s="203"/>
      <c r="O1753" s="190"/>
    </row>
    <row r="1754" spans="2:15" ht="94.5" customHeight="1" outlineLevel="2" x14ac:dyDescent="0.3">
      <c r="B1754" s="3" t="s">
        <v>2513</v>
      </c>
      <c r="C1754" s="2" t="s">
        <v>552</v>
      </c>
      <c r="D1754" s="195" t="s">
        <v>55</v>
      </c>
      <c r="E1754" s="1">
        <v>192</v>
      </c>
      <c r="F1754" s="106">
        <f t="shared" ref="F1754:F1757" si="462">G1754+H1754+I1754*90</f>
        <v>65400</v>
      </c>
      <c r="G1754" s="237">
        <v>1800</v>
      </c>
      <c r="H1754" s="237">
        <v>63600</v>
      </c>
      <c r="I1754" s="237">
        <v>0</v>
      </c>
      <c r="J1754" s="114">
        <f t="shared" ref="J1754:J1757" si="463">E1754*F1754</f>
        <v>12556800</v>
      </c>
      <c r="K1754" s="195" t="s">
        <v>253</v>
      </c>
      <c r="L1754" s="203">
        <v>12556800</v>
      </c>
      <c r="M1754" s="203">
        <v>0</v>
      </c>
      <c r="O1754" s="190"/>
    </row>
    <row r="1755" spans="2:15" ht="94.5" customHeight="1" outlineLevel="2" x14ac:dyDescent="0.3">
      <c r="B1755" s="3" t="s">
        <v>2514</v>
      </c>
      <c r="C1755" s="2" t="s">
        <v>553</v>
      </c>
      <c r="D1755" s="195" t="s">
        <v>55</v>
      </c>
      <c r="E1755" s="1">
        <v>163</v>
      </c>
      <c r="F1755" s="106">
        <f t="shared" si="462"/>
        <v>55757.15</v>
      </c>
      <c r="G1755" s="237">
        <v>2455.36</v>
      </c>
      <c r="H1755" s="237">
        <v>53301.79</v>
      </c>
      <c r="I1755" s="237">
        <v>0</v>
      </c>
      <c r="J1755" s="114">
        <f t="shared" si="463"/>
        <v>9088415.4499999993</v>
      </c>
      <c r="K1755" s="195" t="s">
        <v>253</v>
      </c>
      <c r="L1755" s="203">
        <v>9088414.2899999991</v>
      </c>
      <c r="M1755" s="203">
        <v>1.1599999999999999</v>
      </c>
      <c r="O1755" s="190"/>
    </row>
    <row r="1756" spans="2:15" ht="63" customHeight="1" outlineLevel="2" x14ac:dyDescent="0.3">
      <c r="B1756" s="3" t="s">
        <v>2515</v>
      </c>
      <c r="C1756" s="2" t="s">
        <v>254</v>
      </c>
      <c r="D1756" s="195" t="s">
        <v>55</v>
      </c>
      <c r="E1756" s="1">
        <v>3</v>
      </c>
      <c r="F1756" s="106">
        <f t="shared" si="462"/>
        <v>20160</v>
      </c>
      <c r="G1756" s="237">
        <v>840</v>
      </c>
      <c r="H1756" s="237">
        <v>19320</v>
      </c>
      <c r="I1756" s="237">
        <v>0</v>
      </c>
      <c r="J1756" s="114">
        <f t="shared" si="463"/>
        <v>60480</v>
      </c>
      <c r="K1756" s="195"/>
      <c r="L1756" s="203">
        <v>60480</v>
      </c>
      <c r="M1756" s="203">
        <v>0</v>
      </c>
      <c r="O1756" s="190"/>
    </row>
    <row r="1757" spans="2:15" ht="47.25" customHeight="1" outlineLevel="2" x14ac:dyDescent="0.3">
      <c r="B1757" s="176" t="s">
        <v>2516</v>
      </c>
      <c r="C1757" s="174" t="s">
        <v>868</v>
      </c>
      <c r="D1757" s="213" t="s">
        <v>55</v>
      </c>
      <c r="E1757" s="29">
        <v>193</v>
      </c>
      <c r="F1757" s="106">
        <f t="shared" si="462"/>
        <v>11580</v>
      </c>
      <c r="G1757" s="237">
        <v>1080</v>
      </c>
      <c r="H1757" s="237">
        <v>10500</v>
      </c>
      <c r="I1757" s="237">
        <v>0</v>
      </c>
      <c r="J1757" s="114">
        <f t="shared" si="463"/>
        <v>2234940</v>
      </c>
      <c r="K1757" s="195"/>
      <c r="L1757" s="203">
        <v>2234940</v>
      </c>
      <c r="M1757" s="203">
        <v>0</v>
      </c>
      <c r="O1757" s="190"/>
    </row>
    <row r="1758" spans="2:15" ht="15.75" customHeight="1" outlineLevel="1" x14ac:dyDescent="0.3">
      <c r="B1758" s="172" t="s">
        <v>2075</v>
      </c>
      <c r="C1758" s="171" t="s">
        <v>255</v>
      </c>
      <c r="D1758" s="168"/>
      <c r="E1758" s="107"/>
      <c r="F1758" s="169"/>
      <c r="G1758" s="169"/>
      <c r="H1758" s="169"/>
      <c r="I1758" s="169"/>
      <c r="J1758" s="112">
        <f>SUBTOTAL(9,J1759:J1762)</f>
        <v>43599600</v>
      </c>
      <c r="K1758" s="16"/>
      <c r="L1758" s="203">
        <v>0</v>
      </c>
      <c r="M1758" s="203"/>
      <c r="O1758" s="190"/>
    </row>
    <row r="1759" spans="2:15" ht="31.5" customHeight="1" outlineLevel="2" x14ac:dyDescent="0.3">
      <c r="B1759" s="3" t="s">
        <v>2517</v>
      </c>
      <c r="C1759" s="2" t="s">
        <v>256</v>
      </c>
      <c r="D1759" s="195" t="s">
        <v>257</v>
      </c>
      <c r="E1759" s="1">
        <v>180</v>
      </c>
      <c r="F1759" s="106">
        <f t="shared" ref="F1759:F1762" si="464">G1759+H1759+I1759*90</f>
        <v>189000</v>
      </c>
      <c r="G1759" s="237">
        <v>20250</v>
      </c>
      <c r="H1759" s="237">
        <v>168750</v>
      </c>
      <c r="I1759" s="237">
        <v>0</v>
      </c>
      <c r="J1759" s="114">
        <f t="shared" ref="J1759:J1762" si="465">E1759*F1759</f>
        <v>34020000</v>
      </c>
      <c r="K1759" s="195"/>
      <c r="L1759" s="203">
        <v>34020000</v>
      </c>
      <c r="M1759" s="203">
        <v>0</v>
      </c>
      <c r="O1759" s="190"/>
    </row>
    <row r="1760" spans="2:15" ht="78.75" customHeight="1" outlineLevel="2" x14ac:dyDescent="0.3">
      <c r="B1760" s="3" t="s">
        <v>2518</v>
      </c>
      <c r="C1760" s="2" t="s">
        <v>554</v>
      </c>
      <c r="D1760" s="195" t="s">
        <v>155</v>
      </c>
      <c r="E1760" s="1">
        <v>520</v>
      </c>
      <c r="F1760" s="106">
        <f t="shared" si="464"/>
        <v>7425</v>
      </c>
      <c r="G1760" s="237">
        <v>2025</v>
      </c>
      <c r="H1760" s="237">
        <v>5400</v>
      </c>
      <c r="I1760" s="237">
        <v>0</v>
      </c>
      <c r="J1760" s="114">
        <f t="shared" si="465"/>
        <v>3861000</v>
      </c>
      <c r="K1760" s="195" t="s">
        <v>253</v>
      </c>
      <c r="L1760" s="203">
        <v>3861000</v>
      </c>
      <c r="M1760" s="203">
        <v>0</v>
      </c>
      <c r="O1760" s="190"/>
    </row>
    <row r="1761" spans="2:15" ht="31.5" customHeight="1" outlineLevel="2" x14ac:dyDescent="0.3">
      <c r="B1761" s="3" t="s">
        <v>2519</v>
      </c>
      <c r="C1761" s="2" t="s">
        <v>258</v>
      </c>
      <c r="D1761" s="195" t="s">
        <v>257</v>
      </c>
      <c r="E1761" s="1">
        <v>30</v>
      </c>
      <c r="F1761" s="106">
        <f t="shared" si="464"/>
        <v>189000</v>
      </c>
      <c r="G1761" s="237">
        <v>20250</v>
      </c>
      <c r="H1761" s="237">
        <v>168750</v>
      </c>
      <c r="I1761" s="237">
        <v>0</v>
      </c>
      <c r="J1761" s="114">
        <f t="shared" si="465"/>
        <v>5670000</v>
      </c>
      <c r="K1761" s="195"/>
      <c r="L1761" s="203">
        <v>5670000</v>
      </c>
      <c r="M1761" s="203">
        <v>0</v>
      </c>
      <c r="O1761" s="190"/>
    </row>
    <row r="1762" spans="2:15" ht="47.25" customHeight="1" outlineLevel="2" x14ac:dyDescent="0.3">
      <c r="B1762" s="3" t="s">
        <v>2520</v>
      </c>
      <c r="C1762" s="2" t="s">
        <v>275</v>
      </c>
      <c r="D1762" s="195" t="s">
        <v>55</v>
      </c>
      <c r="E1762" s="1">
        <v>3</v>
      </c>
      <c r="F1762" s="106">
        <f t="shared" si="464"/>
        <v>16200</v>
      </c>
      <c r="G1762" s="237">
        <v>2700</v>
      </c>
      <c r="H1762" s="237">
        <v>13500</v>
      </c>
      <c r="I1762" s="237">
        <v>0</v>
      </c>
      <c r="J1762" s="114">
        <f t="shared" si="465"/>
        <v>48600</v>
      </c>
      <c r="K1762" s="195"/>
      <c r="L1762" s="203">
        <v>48600</v>
      </c>
      <c r="M1762" s="203">
        <v>0</v>
      </c>
      <c r="O1762" s="190"/>
    </row>
    <row r="1763" spans="2:15" ht="15.75" customHeight="1" outlineLevel="1" x14ac:dyDescent="0.3">
      <c r="B1763" s="172" t="s">
        <v>2076</v>
      </c>
      <c r="C1763" s="171" t="s">
        <v>39</v>
      </c>
      <c r="D1763" s="168"/>
      <c r="E1763" s="107"/>
      <c r="F1763" s="169"/>
      <c r="G1763" s="169"/>
      <c r="H1763" s="169"/>
      <c r="I1763" s="169"/>
      <c r="J1763" s="112">
        <f>SUBTOTAL(9,J1764:J1773)</f>
        <v>15212055</v>
      </c>
      <c r="K1763" s="16"/>
      <c r="L1763" s="203">
        <v>0</v>
      </c>
      <c r="M1763" s="203"/>
      <c r="O1763" s="190"/>
    </row>
    <row r="1764" spans="2:15" ht="31.5" customHeight="1" outlineLevel="2" x14ac:dyDescent="0.3">
      <c r="B1764" s="3" t="s">
        <v>2521</v>
      </c>
      <c r="C1764" s="2" t="s">
        <v>259</v>
      </c>
      <c r="D1764" s="195" t="s">
        <v>54</v>
      </c>
      <c r="E1764" s="1">
        <v>1</v>
      </c>
      <c r="F1764" s="106">
        <f t="shared" ref="F1764:F1773" si="466">G1764+H1764+I1764*90</f>
        <v>42000</v>
      </c>
      <c r="G1764" s="237">
        <v>36000</v>
      </c>
      <c r="H1764" s="237">
        <v>6000</v>
      </c>
      <c r="I1764" s="237">
        <v>0</v>
      </c>
      <c r="J1764" s="114">
        <f t="shared" ref="J1764:J1773" si="467">E1764*F1764</f>
        <v>42000</v>
      </c>
      <c r="K1764" s="195" t="s">
        <v>253</v>
      </c>
      <c r="L1764" s="203">
        <v>42000</v>
      </c>
      <c r="M1764" s="203">
        <v>0</v>
      </c>
      <c r="O1764" s="190"/>
    </row>
    <row r="1765" spans="2:15" ht="47.25" customHeight="1" outlineLevel="2" x14ac:dyDescent="0.3">
      <c r="B1765" s="3" t="s">
        <v>2522</v>
      </c>
      <c r="C1765" s="2" t="s">
        <v>260</v>
      </c>
      <c r="D1765" s="195" t="s">
        <v>54</v>
      </c>
      <c r="E1765" s="1">
        <f>12+14+16</f>
        <v>42</v>
      </c>
      <c r="F1765" s="106">
        <f t="shared" si="466"/>
        <v>11400</v>
      </c>
      <c r="G1765" s="237">
        <v>8400</v>
      </c>
      <c r="H1765" s="237">
        <v>3000</v>
      </c>
      <c r="I1765" s="237">
        <v>0</v>
      </c>
      <c r="J1765" s="114">
        <f t="shared" si="467"/>
        <v>478800</v>
      </c>
      <c r="K1765" s="195" t="s">
        <v>253</v>
      </c>
      <c r="L1765" s="203">
        <v>478800</v>
      </c>
      <c r="M1765" s="203">
        <v>0</v>
      </c>
      <c r="O1765" s="190"/>
    </row>
    <row r="1766" spans="2:15" ht="47.25" customHeight="1" outlineLevel="2" x14ac:dyDescent="0.3">
      <c r="B1766" s="3" t="s">
        <v>2523</v>
      </c>
      <c r="C1766" s="2" t="s">
        <v>261</v>
      </c>
      <c r="D1766" s="195" t="s">
        <v>54</v>
      </c>
      <c r="E1766" s="1">
        <f>12+14+16</f>
        <v>42</v>
      </c>
      <c r="F1766" s="106">
        <f t="shared" si="466"/>
        <v>13800</v>
      </c>
      <c r="G1766" s="237">
        <v>10800</v>
      </c>
      <c r="H1766" s="237">
        <v>3000</v>
      </c>
      <c r="I1766" s="237">
        <v>0</v>
      </c>
      <c r="J1766" s="114">
        <f t="shared" si="467"/>
        <v>579600</v>
      </c>
      <c r="K1766" s="195" t="s">
        <v>253</v>
      </c>
      <c r="L1766" s="203">
        <v>579600</v>
      </c>
      <c r="M1766" s="203">
        <v>0</v>
      </c>
      <c r="O1766" s="190"/>
    </row>
    <row r="1767" spans="2:15" ht="31.5" customHeight="1" outlineLevel="2" x14ac:dyDescent="0.3">
      <c r="B1767" s="3" t="s">
        <v>2524</v>
      </c>
      <c r="C1767" s="2" t="s">
        <v>262</v>
      </c>
      <c r="D1767" s="195" t="s">
        <v>54</v>
      </c>
      <c r="E1767" s="1">
        <f>12+14+16</f>
        <v>42</v>
      </c>
      <c r="F1767" s="106">
        <f t="shared" si="466"/>
        <v>1140</v>
      </c>
      <c r="G1767" s="237">
        <v>360</v>
      </c>
      <c r="H1767" s="237">
        <v>780</v>
      </c>
      <c r="I1767" s="237">
        <v>0</v>
      </c>
      <c r="J1767" s="114">
        <f t="shared" si="467"/>
        <v>47880</v>
      </c>
      <c r="K1767" s="195" t="s">
        <v>253</v>
      </c>
      <c r="L1767" s="203">
        <v>47880</v>
      </c>
      <c r="M1767" s="203">
        <v>0</v>
      </c>
      <c r="O1767" s="190"/>
    </row>
    <row r="1768" spans="2:15" ht="47.25" customHeight="1" outlineLevel="2" x14ac:dyDescent="0.3">
      <c r="B1768" s="3" t="s">
        <v>2525</v>
      </c>
      <c r="C1768" s="2" t="s">
        <v>263</v>
      </c>
      <c r="D1768" s="195" t="s">
        <v>54</v>
      </c>
      <c r="E1768" s="1">
        <f>12+14+16</f>
        <v>42</v>
      </c>
      <c r="F1768" s="106">
        <f t="shared" si="466"/>
        <v>11400</v>
      </c>
      <c r="G1768" s="237">
        <v>8400</v>
      </c>
      <c r="H1768" s="237">
        <v>3000</v>
      </c>
      <c r="I1768" s="237">
        <v>0</v>
      </c>
      <c r="J1768" s="114">
        <f t="shared" si="467"/>
        <v>478800</v>
      </c>
      <c r="K1768" s="195" t="s">
        <v>253</v>
      </c>
      <c r="L1768" s="203">
        <v>478800</v>
      </c>
      <c r="M1768" s="203">
        <v>0</v>
      </c>
      <c r="O1768" s="190"/>
    </row>
    <row r="1769" spans="2:15" ht="31.5" customHeight="1" outlineLevel="2" x14ac:dyDescent="0.3">
      <c r="B1769" s="3" t="s">
        <v>2526</v>
      </c>
      <c r="C1769" s="2" t="s">
        <v>264</v>
      </c>
      <c r="D1769" s="195" t="s">
        <v>54</v>
      </c>
      <c r="E1769" s="1">
        <v>192</v>
      </c>
      <c r="F1769" s="106">
        <f t="shared" si="466"/>
        <v>2040</v>
      </c>
      <c r="G1769" s="237">
        <v>1440</v>
      </c>
      <c r="H1769" s="237">
        <v>600</v>
      </c>
      <c r="I1769" s="237">
        <v>0</v>
      </c>
      <c r="J1769" s="114">
        <f t="shared" si="467"/>
        <v>391680</v>
      </c>
      <c r="K1769" s="195" t="s">
        <v>253</v>
      </c>
      <c r="L1769" s="203">
        <v>391680</v>
      </c>
      <c r="M1769" s="203">
        <v>0</v>
      </c>
      <c r="O1769" s="190"/>
    </row>
    <row r="1770" spans="2:15" ht="47.25" customHeight="1" outlineLevel="2" x14ac:dyDescent="0.3">
      <c r="B1770" s="3" t="s">
        <v>2527</v>
      </c>
      <c r="C1770" s="2" t="s">
        <v>265</v>
      </c>
      <c r="D1770" s="195" t="s">
        <v>54</v>
      </c>
      <c r="E1770" s="1">
        <v>3</v>
      </c>
      <c r="F1770" s="106">
        <f t="shared" si="466"/>
        <v>1920000</v>
      </c>
      <c r="G1770" s="237">
        <v>360000</v>
      </c>
      <c r="H1770" s="237">
        <v>1560000</v>
      </c>
      <c r="I1770" s="237">
        <v>0</v>
      </c>
      <c r="J1770" s="114">
        <f t="shared" si="467"/>
        <v>5760000</v>
      </c>
      <c r="K1770" s="195" t="s">
        <v>253</v>
      </c>
      <c r="L1770" s="203">
        <v>5760000</v>
      </c>
      <c r="M1770" s="203">
        <v>0</v>
      </c>
      <c r="O1770" s="190"/>
    </row>
    <row r="1771" spans="2:15" ht="126" customHeight="1" outlineLevel="2" x14ac:dyDescent="0.3">
      <c r="B1771" s="3" t="s">
        <v>2528</v>
      </c>
      <c r="C1771" s="2" t="s">
        <v>266</v>
      </c>
      <c r="D1771" s="195" t="s">
        <v>54</v>
      </c>
      <c r="E1771" s="1">
        <v>3</v>
      </c>
      <c r="F1771" s="106">
        <f t="shared" si="466"/>
        <v>2292965</v>
      </c>
      <c r="G1771" s="237">
        <v>575122.4</v>
      </c>
      <c r="H1771" s="237">
        <v>0</v>
      </c>
      <c r="I1771" s="237">
        <v>19087.14</v>
      </c>
      <c r="J1771" s="114">
        <f t="shared" si="467"/>
        <v>6878895</v>
      </c>
      <c r="K1771" s="195" t="s">
        <v>253</v>
      </c>
      <c r="L1771" s="203">
        <v>6878894.9000000004</v>
      </c>
      <c r="M1771" s="203">
        <v>0.1</v>
      </c>
      <c r="O1771" s="190"/>
    </row>
    <row r="1772" spans="2:15" ht="31.5" customHeight="1" outlineLevel="2" x14ac:dyDescent="0.3">
      <c r="B1772" s="3" t="s">
        <v>2529</v>
      </c>
      <c r="C1772" s="2" t="s">
        <v>267</v>
      </c>
      <c r="D1772" s="195" t="s">
        <v>54</v>
      </c>
      <c r="E1772" s="1">
        <v>192</v>
      </c>
      <c r="F1772" s="106">
        <f t="shared" si="466"/>
        <v>2700</v>
      </c>
      <c r="G1772" s="237">
        <v>300</v>
      </c>
      <c r="H1772" s="237">
        <v>2400</v>
      </c>
      <c r="I1772" s="237">
        <v>0</v>
      </c>
      <c r="J1772" s="114">
        <f t="shared" si="467"/>
        <v>518400</v>
      </c>
      <c r="K1772" s="195" t="s">
        <v>253</v>
      </c>
      <c r="L1772" s="203">
        <v>518400</v>
      </c>
      <c r="M1772" s="203">
        <v>0</v>
      </c>
      <c r="O1772" s="190"/>
    </row>
    <row r="1773" spans="2:15" ht="31.5" customHeight="1" outlineLevel="2" x14ac:dyDescent="0.3">
      <c r="B1773" s="3" t="s">
        <v>2530</v>
      </c>
      <c r="C1773" s="2" t="s">
        <v>269</v>
      </c>
      <c r="D1773" s="195" t="s">
        <v>55</v>
      </c>
      <c r="E1773" s="1">
        <v>3</v>
      </c>
      <c r="F1773" s="106">
        <f t="shared" si="466"/>
        <v>12000</v>
      </c>
      <c r="G1773" s="237">
        <v>3000</v>
      </c>
      <c r="H1773" s="237">
        <v>9000</v>
      </c>
      <c r="I1773" s="237">
        <v>0</v>
      </c>
      <c r="J1773" s="114">
        <f t="shared" si="467"/>
        <v>36000</v>
      </c>
      <c r="K1773" s="195" t="s">
        <v>253</v>
      </c>
      <c r="L1773" s="203">
        <v>36000</v>
      </c>
      <c r="M1773" s="203">
        <v>0</v>
      </c>
      <c r="O1773" s="190"/>
    </row>
    <row r="1774" spans="2:15" ht="15.75" customHeight="1" outlineLevel="1" x14ac:dyDescent="0.3">
      <c r="B1774" s="172" t="s">
        <v>2077</v>
      </c>
      <c r="C1774" s="171" t="s">
        <v>42</v>
      </c>
      <c r="D1774" s="168"/>
      <c r="E1774" s="107"/>
      <c r="F1774" s="169"/>
      <c r="G1774" s="169"/>
      <c r="H1774" s="169"/>
      <c r="I1774" s="169"/>
      <c r="J1774" s="112">
        <f>SUBTOTAL(9,J1775:J1780)</f>
        <v>43563535.229999997</v>
      </c>
      <c r="K1774" s="16"/>
      <c r="L1774" s="203">
        <v>0</v>
      </c>
      <c r="M1774" s="203"/>
      <c r="O1774" s="190"/>
    </row>
    <row r="1775" spans="2:15" ht="47.25" customHeight="1" outlineLevel="2" x14ac:dyDescent="0.3">
      <c r="B1775" s="3" t="s">
        <v>2531</v>
      </c>
      <c r="C1775" s="2" t="s">
        <v>279</v>
      </c>
      <c r="D1775" s="195" t="s">
        <v>31</v>
      </c>
      <c r="E1775" s="1">
        <v>3</v>
      </c>
      <c r="F1775" s="193">
        <f t="shared" ref="F1775:F1780" si="468">G1775+H1775+I1775*90</f>
        <v>7343655.1399999997</v>
      </c>
      <c r="G1775" s="237">
        <v>1453269.44</v>
      </c>
      <c r="H1775" s="237">
        <v>0</v>
      </c>
      <c r="I1775" s="237">
        <v>65448.73</v>
      </c>
      <c r="J1775" s="194">
        <f t="shared" ref="J1775:J1780" si="469">E1775*F1775</f>
        <v>22030965.420000002</v>
      </c>
      <c r="K1775" s="212"/>
      <c r="L1775" s="203">
        <v>22030964.870000001</v>
      </c>
      <c r="M1775" s="203">
        <v>0.55000000000000004</v>
      </c>
      <c r="O1775" s="190"/>
    </row>
    <row r="1776" spans="2:15" ht="15.75" customHeight="1" outlineLevel="2" x14ac:dyDescent="0.3">
      <c r="B1776" s="211" t="s">
        <v>2532</v>
      </c>
      <c r="C1776" s="2" t="s">
        <v>102</v>
      </c>
      <c r="D1776" s="195" t="s">
        <v>31</v>
      </c>
      <c r="E1776" s="1">
        <v>3</v>
      </c>
      <c r="F1776" s="193">
        <f t="shared" si="468"/>
        <v>0</v>
      </c>
      <c r="G1776" s="237">
        <v>0</v>
      </c>
      <c r="H1776" s="237">
        <v>0</v>
      </c>
      <c r="I1776" s="237">
        <v>0</v>
      </c>
      <c r="J1776" s="194">
        <f t="shared" si="469"/>
        <v>0</v>
      </c>
      <c r="K1776" s="212"/>
      <c r="L1776" s="203">
        <v>0</v>
      </c>
      <c r="M1776" s="203">
        <v>0</v>
      </c>
      <c r="O1776" s="190"/>
    </row>
    <row r="1777" spans="2:15" ht="15.75" customHeight="1" outlineLevel="2" x14ac:dyDescent="0.3">
      <c r="B1777" s="211" t="s">
        <v>2533</v>
      </c>
      <c r="C1777" s="2" t="s">
        <v>101</v>
      </c>
      <c r="D1777" s="195" t="s">
        <v>31</v>
      </c>
      <c r="E1777" s="1">
        <v>3</v>
      </c>
      <c r="F1777" s="193">
        <f t="shared" si="468"/>
        <v>0</v>
      </c>
      <c r="G1777" s="237">
        <v>0</v>
      </c>
      <c r="H1777" s="237">
        <v>0</v>
      </c>
      <c r="I1777" s="237">
        <v>0</v>
      </c>
      <c r="J1777" s="194">
        <f t="shared" si="469"/>
        <v>0</v>
      </c>
      <c r="K1777" s="212"/>
      <c r="L1777" s="203">
        <v>0</v>
      </c>
      <c r="M1777" s="203">
        <v>0</v>
      </c>
      <c r="O1777" s="190"/>
    </row>
    <row r="1778" spans="2:15" ht="47.25" customHeight="1" outlineLevel="2" x14ac:dyDescent="0.3">
      <c r="B1778" s="3" t="s">
        <v>2534</v>
      </c>
      <c r="C1778" s="2" t="s">
        <v>280</v>
      </c>
      <c r="D1778" s="195" t="s">
        <v>31</v>
      </c>
      <c r="E1778" s="1">
        <v>3</v>
      </c>
      <c r="F1778" s="193">
        <f t="shared" si="468"/>
        <v>7177523.2699999996</v>
      </c>
      <c r="G1778" s="237">
        <v>1331561.57</v>
      </c>
      <c r="H1778" s="237">
        <v>0</v>
      </c>
      <c r="I1778" s="237">
        <v>64955.13</v>
      </c>
      <c r="J1778" s="194">
        <f t="shared" si="469"/>
        <v>21532569.809999999</v>
      </c>
      <c r="K1778" s="212"/>
      <c r="L1778" s="203">
        <v>21532569.489999998</v>
      </c>
      <c r="M1778" s="203">
        <v>0.32</v>
      </c>
      <c r="O1778" s="190"/>
    </row>
    <row r="1779" spans="2:15" ht="15.75" customHeight="1" outlineLevel="2" x14ac:dyDescent="0.3">
      <c r="B1779" s="211" t="s">
        <v>2535</v>
      </c>
      <c r="C1779" s="2" t="s">
        <v>102</v>
      </c>
      <c r="D1779" s="195" t="s">
        <v>31</v>
      </c>
      <c r="E1779" s="1">
        <v>3</v>
      </c>
      <c r="F1779" s="193">
        <f t="shared" si="468"/>
        <v>0</v>
      </c>
      <c r="G1779" s="237">
        <v>0</v>
      </c>
      <c r="H1779" s="237">
        <v>0</v>
      </c>
      <c r="I1779" s="237">
        <v>0</v>
      </c>
      <c r="J1779" s="194">
        <f t="shared" si="469"/>
        <v>0</v>
      </c>
      <c r="K1779" s="212"/>
      <c r="L1779" s="203">
        <v>0</v>
      </c>
      <c r="M1779" s="203">
        <v>0</v>
      </c>
      <c r="O1779" s="190"/>
    </row>
    <row r="1780" spans="2:15" ht="15.75" customHeight="1" outlineLevel="2" x14ac:dyDescent="0.3">
      <c r="B1780" s="211" t="s">
        <v>2536</v>
      </c>
      <c r="C1780" s="2" t="s">
        <v>101</v>
      </c>
      <c r="D1780" s="195" t="s">
        <v>31</v>
      </c>
      <c r="E1780" s="1">
        <v>3</v>
      </c>
      <c r="F1780" s="193">
        <f t="shared" si="468"/>
        <v>0</v>
      </c>
      <c r="G1780" s="237">
        <v>0</v>
      </c>
      <c r="H1780" s="237">
        <v>0</v>
      </c>
      <c r="I1780" s="237">
        <v>0</v>
      </c>
      <c r="J1780" s="194">
        <f t="shared" si="469"/>
        <v>0</v>
      </c>
      <c r="K1780" s="212"/>
      <c r="L1780" s="203">
        <v>0</v>
      </c>
      <c r="M1780" s="203">
        <v>0</v>
      </c>
      <c r="O1780" s="190"/>
    </row>
    <row r="1781" spans="2:15" ht="15.75" customHeight="1" outlineLevel="1" x14ac:dyDescent="0.3">
      <c r="B1781" s="172" t="s">
        <v>2078</v>
      </c>
      <c r="C1781" s="97" t="s">
        <v>643</v>
      </c>
      <c r="D1781" s="16" t="s">
        <v>11</v>
      </c>
      <c r="E1781" s="169">
        <f>E1786+E1792+E1797+E1800</f>
        <v>9674.52</v>
      </c>
      <c r="F1781" s="169"/>
      <c r="G1781" s="169"/>
      <c r="H1781" s="169"/>
      <c r="I1781" s="169"/>
      <c r="J1781" s="112">
        <f>SUBTOTAL(9,J1782:J1807)</f>
        <v>151797872.55000001</v>
      </c>
      <c r="K1781" s="16"/>
      <c r="L1781" s="203">
        <v>0</v>
      </c>
      <c r="M1781" s="203"/>
      <c r="O1781" s="190"/>
    </row>
    <row r="1782" spans="2:15" s="173" customFormat="1" ht="15.75" customHeight="1" outlineLevel="2" x14ac:dyDescent="0.3">
      <c r="B1782" s="176" t="s">
        <v>2537</v>
      </c>
      <c r="C1782" s="96" t="s">
        <v>781</v>
      </c>
      <c r="D1782" s="212" t="s">
        <v>11</v>
      </c>
      <c r="E1782" s="29">
        <v>5888.36</v>
      </c>
      <c r="F1782" s="193"/>
      <c r="G1782" s="237"/>
      <c r="H1782" s="237"/>
      <c r="I1782" s="237"/>
      <c r="J1782" s="194"/>
      <c r="K1782" s="212"/>
      <c r="L1782" s="203">
        <v>0</v>
      </c>
      <c r="M1782" s="203">
        <v>0</v>
      </c>
      <c r="O1782" s="190"/>
    </row>
    <row r="1783" spans="2:15" s="173" customFormat="1" ht="31.5" customHeight="1" outlineLevel="2" x14ac:dyDescent="0.3">
      <c r="B1783" s="210" t="s">
        <v>2538</v>
      </c>
      <c r="C1783" s="174" t="s">
        <v>594</v>
      </c>
      <c r="D1783" s="212" t="s">
        <v>11</v>
      </c>
      <c r="E1783" s="29">
        <v>5888.36</v>
      </c>
      <c r="F1783" s="193">
        <f t="shared" ref="F1783:F1787" si="470">G1783+H1783+I1783*90</f>
        <v>3055.11</v>
      </c>
      <c r="G1783" s="237">
        <v>1265</v>
      </c>
      <c r="H1783" s="237">
        <v>1790.11</v>
      </c>
      <c r="I1783" s="237">
        <v>0</v>
      </c>
      <c r="J1783" s="194">
        <f t="shared" ref="J1783:J1787" si="471">E1783*F1783</f>
        <v>17989587.52</v>
      </c>
      <c r="K1783" s="212"/>
      <c r="L1783" s="203">
        <v>17989569.850000001</v>
      </c>
      <c r="M1783" s="203">
        <v>17.670000000000002</v>
      </c>
      <c r="O1783" s="190"/>
    </row>
    <row r="1784" spans="2:15" s="173" customFormat="1" ht="63" customHeight="1" outlineLevel="2" x14ac:dyDescent="0.3">
      <c r="B1784" s="210" t="s">
        <v>2489</v>
      </c>
      <c r="C1784" s="174" t="s">
        <v>637</v>
      </c>
      <c r="D1784" s="212" t="s">
        <v>11</v>
      </c>
      <c r="E1784" s="29">
        <v>5888.36</v>
      </c>
      <c r="F1784" s="193">
        <f t="shared" si="470"/>
        <v>2895.45</v>
      </c>
      <c r="G1784" s="237">
        <v>1507.77</v>
      </c>
      <c r="H1784" s="237">
        <v>1387.68</v>
      </c>
      <c r="I1784" s="237">
        <v>0</v>
      </c>
      <c r="J1784" s="194">
        <f t="shared" si="471"/>
        <v>17049451.960000001</v>
      </c>
      <c r="K1784" s="212"/>
      <c r="L1784" s="203">
        <v>17049434.239999998</v>
      </c>
      <c r="M1784" s="203">
        <v>17.72</v>
      </c>
      <c r="O1784" s="190"/>
    </row>
    <row r="1785" spans="2:15" s="173" customFormat="1" ht="47.25" customHeight="1" outlineLevel="2" x14ac:dyDescent="0.3">
      <c r="B1785" s="210" t="s">
        <v>2539</v>
      </c>
      <c r="C1785" s="174" t="s">
        <v>622</v>
      </c>
      <c r="D1785" s="212" t="s">
        <v>11</v>
      </c>
      <c r="E1785" s="29">
        <v>5888.36</v>
      </c>
      <c r="F1785" s="193">
        <f t="shared" si="470"/>
        <v>1864.38</v>
      </c>
      <c r="G1785" s="237">
        <v>1265</v>
      </c>
      <c r="H1785" s="237">
        <v>599.38</v>
      </c>
      <c r="I1785" s="237">
        <v>0</v>
      </c>
      <c r="J1785" s="194">
        <f t="shared" si="471"/>
        <v>10978140.619999999</v>
      </c>
      <c r="K1785" s="212"/>
      <c r="L1785" s="203">
        <v>10978134.73</v>
      </c>
      <c r="M1785" s="203">
        <v>5.89</v>
      </c>
      <c r="O1785" s="190"/>
    </row>
    <row r="1786" spans="2:15" s="173" customFormat="1" ht="31.5" customHeight="1" outlineLevel="2" x14ac:dyDescent="0.3">
      <c r="B1786" s="210" t="s">
        <v>2540</v>
      </c>
      <c r="C1786" s="174" t="s">
        <v>623</v>
      </c>
      <c r="D1786" s="212" t="s">
        <v>11</v>
      </c>
      <c r="E1786" s="29">
        <v>5888.36</v>
      </c>
      <c r="F1786" s="193">
        <f t="shared" si="470"/>
        <v>4675</v>
      </c>
      <c r="G1786" s="237">
        <v>1650</v>
      </c>
      <c r="H1786" s="237">
        <v>3025</v>
      </c>
      <c r="I1786" s="237">
        <v>0</v>
      </c>
      <c r="J1786" s="194">
        <f t="shared" si="471"/>
        <v>27528083</v>
      </c>
      <c r="K1786" s="212"/>
      <c r="L1786" s="203">
        <v>27528083</v>
      </c>
      <c r="M1786" s="203">
        <v>0</v>
      </c>
      <c r="O1786" s="190"/>
    </row>
    <row r="1787" spans="2:15" s="173" customFormat="1" ht="31.5" customHeight="1" outlineLevel="2" x14ac:dyDescent="0.3">
      <c r="B1787" s="210" t="s">
        <v>2541</v>
      </c>
      <c r="C1787" s="174" t="s">
        <v>624</v>
      </c>
      <c r="D1787" s="212" t="s">
        <v>11</v>
      </c>
      <c r="E1787" s="29">
        <v>5888.36</v>
      </c>
      <c r="F1787" s="193">
        <f t="shared" si="470"/>
        <v>550</v>
      </c>
      <c r="G1787" s="237">
        <v>275</v>
      </c>
      <c r="H1787" s="237">
        <v>275</v>
      </c>
      <c r="I1787" s="237">
        <v>0</v>
      </c>
      <c r="J1787" s="194">
        <f t="shared" si="471"/>
        <v>3238598</v>
      </c>
      <c r="K1787" s="212"/>
      <c r="L1787" s="203">
        <v>3238598</v>
      </c>
      <c r="M1787" s="203">
        <v>0</v>
      </c>
      <c r="O1787" s="190"/>
    </row>
    <row r="1788" spans="2:15" s="173" customFormat="1" ht="15.75" customHeight="1" outlineLevel="2" x14ac:dyDescent="0.3">
      <c r="B1788" s="176" t="s">
        <v>2542</v>
      </c>
      <c r="C1788" s="96" t="s">
        <v>777</v>
      </c>
      <c r="D1788" s="212" t="s">
        <v>11</v>
      </c>
      <c r="E1788" s="29">
        <v>2499.48</v>
      </c>
      <c r="F1788" s="193"/>
      <c r="G1788" s="237"/>
      <c r="H1788" s="237"/>
      <c r="I1788" s="237"/>
      <c r="J1788" s="194"/>
      <c r="K1788" s="212"/>
      <c r="L1788" s="203">
        <v>0</v>
      </c>
      <c r="M1788" s="203">
        <v>0</v>
      </c>
      <c r="O1788" s="190"/>
    </row>
    <row r="1789" spans="2:15" s="173" customFormat="1" outlineLevel="2" x14ac:dyDescent="0.3">
      <c r="B1789" s="210" t="s">
        <v>2543</v>
      </c>
      <c r="C1789" s="174" t="s">
        <v>625</v>
      </c>
      <c r="D1789" s="212" t="s">
        <v>11</v>
      </c>
      <c r="E1789" s="29">
        <v>2499.48</v>
      </c>
      <c r="F1789" s="193">
        <f t="shared" ref="F1789:F1792" si="472">G1789+H1789+I1789*90</f>
        <v>1663.67</v>
      </c>
      <c r="G1789" s="237">
        <v>974.67</v>
      </c>
      <c r="H1789" s="237">
        <v>689</v>
      </c>
      <c r="I1789" s="237">
        <v>0</v>
      </c>
      <c r="J1789" s="194">
        <f t="shared" ref="J1789:J1792" si="473">E1789*F1789</f>
        <v>4158309.89</v>
      </c>
      <c r="K1789" s="212"/>
      <c r="L1789" s="203">
        <v>4158319.53</v>
      </c>
      <c r="M1789" s="203">
        <v>-9.64</v>
      </c>
      <c r="O1789" s="190"/>
    </row>
    <row r="1790" spans="2:15" s="173" customFormat="1" ht="63" customHeight="1" outlineLevel="2" x14ac:dyDescent="0.3">
      <c r="B1790" s="210" t="s">
        <v>2490</v>
      </c>
      <c r="C1790" s="174" t="s">
        <v>637</v>
      </c>
      <c r="D1790" s="212" t="s">
        <v>11</v>
      </c>
      <c r="E1790" s="29">
        <v>2499.48</v>
      </c>
      <c r="F1790" s="193">
        <f t="shared" si="472"/>
        <v>2199.16</v>
      </c>
      <c r="G1790" s="237">
        <v>811.48</v>
      </c>
      <c r="H1790" s="237">
        <v>1387.68</v>
      </c>
      <c r="I1790" s="237">
        <v>0</v>
      </c>
      <c r="J1790" s="194">
        <f t="shared" si="473"/>
        <v>5496756.4400000004</v>
      </c>
      <c r="K1790" s="212"/>
      <c r="L1790" s="203">
        <v>5496751.4100000001</v>
      </c>
      <c r="M1790" s="203">
        <v>5.03</v>
      </c>
      <c r="O1790" s="190"/>
    </row>
    <row r="1791" spans="2:15" s="173" customFormat="1" ht="46.8" outlineLevel="2" x14ac:dyDescent="0.3">
      <c r="B1791" s="210" t="s">
        <v>2544</v>
      </c>
      <c r="C1791" s="174" t="s">
        <v>598</v>
      </c>
      <c r="D1791" s="212" t="s">
        <v>11</v>
      </c>
      <c r="E1791" s="29">
        <v>2499.48</v>
      </c>
      <c r="F1791" s="193">
        <f t="shared" si="472"/>
        <v>1322.5</v>
      </c>
      <c r="G1791" s="237">
        <v>974.67</v>
      </c>
      <c r="H1791" s="237">
        <v>347.83</v>
      </c>
      <c r="I1791" s="237">
        <v>0</v>
      </c>
      <c r="J1791" s="194">
        <f t="shared" si="473"/>
        <v>3305562.3</v>
      </c>
      <c r="K1791" s="212"/>
      <c r="L1791" s="203">
        <v>3305570.9</v>
      </c>
      <c r="M1791" s="203">
        <v>-8.6</v>
      </c>
      <c r="O1791" s="190"/>
    </row>
    <row r="1792" spans="2:15" s="173" customFormat="1" ht="15.75" customHeight="1" outlineLevel="2" x14ac:dyDescent="0.3">
      <c r="B1792" s="210" t="s">
        <v>2545</v>
      </c>
      <c r="C1792" s="174" t="s">
        <v>626</v>
      </c>
      <c r="D1792" s="212" t="s">
        <v>11</v>
      </c>
      <c r="E1792" s="29">
        <v>2499.48</v>
      </c>
      <c r="F1792" s="193">
        <f t="shared" si="472"/>
        <v>4515.29</v>
      </c>
      <c r="G1792" s="237">
        <v>2124.84</v>
      </c>
      <c r="H1792" s="237">
        <v>2390.4499999999998</v>
      </c>
      <c r="I1792" s="237">
        <v>0</v>
      </c>
      <c r="J1792" s="194">
        <f t="shared" si="473"/>
        <v>11285877.050000001</v>
      </c>
      <c r="K1792" s="212"/>
      <c r="L1792" s="203">
        <v>11285894.01</v>
      </c>
      <c r="M1792" s="203">
        <v>-16.96</v>
      </c>
      <c r="O1792" s="190"/>
    </row>
    <row r="1793" spans="2:15" s="173" customFormat="1" ht="31.5" customHeight="1" outlineLevel="2" x14ac:dyDescent="0.3">
      <c r="B1793" s="176" t="s">
        <v>2546</v>
      </c>
      <c r="C1793" s="96" t="s">
        <v>780</v>
      </c>
      <c r="D1793" s="212" t="s">
        <v>11</v>
      </c>
      <c r="E1793" s="29">
        <v>358.24</v>
      </c>
      <c r="F1793" s="193"/>
      <c r="G1793" s="237"/>
      <c r="H1793" s="237"/>
      <c r="I1793" s="237"/>
      <c r="J1793" s="194"/>
      <c r="K1793" s="212"/>
      <c r="L1793" s="203">
        <v>0</v>
      </c>
      <c r="M1793" s="203">
        <v>0</v>
      </c>
      <c r="O1793" s="190"/>
    </row>
    <row r="1794" spans="2:15" s="173" customFormat="1" outlineLevel="2" x14ac:dyDescent="0.3">
      <c r="B1794" s="210" t="s">
        <v>2547</v>
      </c>
      <c r="C1794" s="174" t="s">
        <v>600</v>
      </c>
      <c r="D1794" s="212" t="s">
        <v>11</v>
      </c>
      <c r="E1794" s="29">
        <v>358.24</v>
      </c>
      <c r="F1794" s="193">
        <f t="shared" ref="F1794:F1797" si="474">G1794+H1794+I1794*90</f>
        <v>1663.67</v>
      </c>
      <c r="G1794" s="237">
        <v>974.67</v>
      </c>
      <c r="H1794" s="237">
        <v>689</v>
      </c>
      <c r="I1794" s="237">
        <v>0</v>
      </c>
      <c r="J1794" s="194">
        <f t="shared" ref="J1794:J1797" si="475">E1794*F1794</f>
        <v>595993.14</v>
      </c>
      <c r="K1794" s="212"/>
      <c r="L1794" s="203">
        <v>595994.52</v>
      </c>
      <c r="M1794" s="203">
        <v>-1.38</v>
      </c>
      <c r="O1794" s="190"/>
    </row>
    <row r="1795" spans="2:15" s="173" customFormat="1" ht="63" customHeight="1" outlineLevel="2" x14ac:dyDescent="0.3">
      <c r="B1795" s="210" t="s">
        <v>2548</v>
      </c>
      <c r="C1795" s="174" t="s">
        <v>637</v>
      </c>
      <c r="D1795" s="212" t="s">
        <v>11</v>
      </c>
      <c r="E1795" s="29">
        <v>358.24</v>
      </c>
      <c r="F1795" s="193">
        <f t="shared" si="474"/>
        <v>2199.16</v>
      </c>
      <c r="G1795" s="237">
        <v>811.48</v>
      </c>
      <c r="H1795" s="237">
        <v>1387.68</v>
      </c>
      <c r="I1795" s="237">
        <v>0</v>
      </c>
      <c r="J1795" s="194">
        <f t="shared" si="475"/>
        <v>787827.08</v>
      </c>
      <c r="K1795" s="212"/>
      <c r="L1795" s="203">
        <v>787826.36</v>
      </c>
      <c r="M1795" s="203">
        <v>0.72</v>
      </c>
      <c r="O1795" s="190"/>
    </row>
    <row r="1796" spans="2:15" s="173" customFormat="1" ht="46.8" outlineLevel="2" x14ac:dyDescent="0.3">
      <c r="B1796" s="210" t="s">
        <v>2549</v>
      </c>
      <c r="C1796" s="174" t="s">
        <v>627</v>
      </c>
      <c r="D1796" s="212" t="s">
        <v>11</v>
      </c>
      <c r="E1796" s="29">
        <v>358.24</v>
      </c>
      <c r="F1796" s="193">
        <f t="shared" si="474"/>
        <v>1322.5</v>
      </c>
      <c r="G1796" s="237">
        <v>974.67</v>
      </c>
      <c r="H1796" s="237">
        <v>347.83</v>
      </c>
      <c r="I1796" s="237">
        <v>0</v>
      </c>
      <c r="J1796" s="194">
        <f t="shared" si="475"/>
        <v>473772.4</v>
      </c>
      <c r="K1796" s="212"/>
      <c r="L1796" s="203">
        <v>473773.63</v>
      </c>
      <c r="M1796" s="203">
        <v>-1.23</v>
      </c>
      <c r="O1796" s="190"/>
    </row>
    <row r="1797" spans="2:15" s="173" customFormat="1" ht="15.75" customHeight="1" outlineLevel="2" x14ac:dyDescent="0.3">
      <c r="B1797" s="210" t="s">
        <v>2550</v>
      </c>
      <c r="C1797" s="174" t="s">
        <v>626</v>
      </c>
      <c r="D1797" s="212" t="s">
        <v>11</v>
      </c>
      <c r="E1797" s="29">
        <v>358.24</v>
      </c>
      <c r="F1797" s="193">
        <f t="shared" si="474"/>
        <v>4515.29</v>
      </c>
      <c r="G1797" s="237">
        <v>2124.84</v>
      </c>
      <c r="H1797" s="237">
        <v>2390.4499999999998</v>
      </c>
      <c r="I1797" s="237">
        <v>0</v>
      </c>
      <c r="J1797" s="194">
        <f t="shared" si="475"/>
        <v>1617557.49</v>
      </c>
      <c r="K1797" s="212"/>
      <c r="L1797" s="203">
        <v>1617559.92</v>
      </c>
      <c r="M1797" s="203">
        <v>-2.4300000000000002</v>
      </c>
      <c r="O1797" s="190"/>
    </row>
    <row r="1798" spans="2:15" s="173" customFormat="1" ht="15.75" customHeight="1" outlineLevel="2" x14ac:dyDescent="0.3">
      <c r="B1798" s="176" t="s">
        <v>2551</v>
      </c>
      <c r="C1798" s="96" t="s">
        <v>779</v>
      </c>
      <c r="D1798" s="212" t="s">
        <v>11</v>
      </c>
      <c r="E1798" s="29">
        <v>928.44</v>
      </c>
      <c r="F1798" s="193"/>
      <c r="G1798" s="237"/>
      <c r="H1798" s="237"/>
      <c r="I1798" s="237"/>
      <c r="J1798" s="194"/>
      <c r="K1798" s="212"/>
      <c r="L1798" s="203">
        <v>0</v>
      </c>
      <c r="M1798" s="203">
        <v>0</v>
      </c>
      <c r="O1798" s="190"/>
    </row>
    <row r="1799" spans="2:15" s="173" customFormat="1" ht="31.5" customHeight="1" outlineLevel="2" x14ac:dyDescent="0.3">
      <c r="B1799" s="210" t="s">
        <v>2552</v>
      </c>
      <c r="C1799" s="174" t="s">
        <v>604</v>
      </c>
      <c r="D1799" s="212" t="s">
        <v>11</v>
      </c>
      <c r="E1799" s="29">
        <v>928.44</v>
      </c>
      <c r="F1799" s="193">
        <f t="shared" ref="F1799:F1800" si="476">G1799+H1799+I1799*90</f>
        <v>2895.45</v>
      </c>
      <c r="G1799" s="237">
        <v>1507.77</v>
      </c>
      <c r="H1799" s="237">
        <v>1387.68</v>
      </c>
      <c r="I1799" s="237">
        <v>0</v>
      </c>
      <c r="J1799" s="194">
        <f t="shared" ref="J1799:J1800" si="477">E1799*F1799</f>
        <v>2688251.6</v>
      </c>
      <c r="K1799" s="212"/>
      <c r="L1799" s="203">
        <v>2688248.8</v>
      </c>
      <c r="M1799" s="203">
        <v>2.8</v>
      </c>
      <c r="O1799" s="190"/>
    </row>
    <row r="1800" spans="2:15" s="173" customFormat="1" ht="63" customHeight="1" outlineLevel="2" x14ac:dyDescent="0.3">
      <c r="B1800" s="210" t="s">
        <v>2553</v>
      </c>
      <c r="C1800" s="174" t="s">
        <v>798</v>
      </c>
      <c r="D1800" s="212" t="s">
        <v>11</v>
      </c>
      <c r="E1800" s="29">
        <v>928.44</v>
      </c>
      <c r="F1800" s="193">
        <f t="shared" si="476"/>
        <v>1230.2</v>
      </c>
      <c r="G1800" s="237">
        <v>517.98</v>
      </c>
      <c r="H1800" s="237">
        <v>712.22</v>
      </c>
      <c r="I1800" s="237">
        <v>0</v>
      </c>
      <c r="J1800" s="194">
        <f t="shared" si="477"/>
        <v>1142166.8899999999</v>
      </c>
      <c r="K1800" s="212"/>
      <c r="L1800" s="203">
        <v>1142164.2</v>
      </c>
      <c r="M1800" s="203">
        <v>2.69</v>
      </c>
      <c r="O1800" s="190"/>
    </row>
    <row r="1801" spans="2:15" s="173" customFormat="1" ht="15.75" customHeight="1" outlineLevel="2" x14ac:dyDescent="0.3">
      <c r="B1801" s="176" t="s">
        <v>2554</v>
      </c>
      <c r="C1801" s="96" t="s">
        <v>783</v>
      </c>
      <c r="D1801" s="212" t="s">
        <v>11</v>
      </c>
      <c r="E1801" s="29">
        <v>596.83000000000004</v>
      </c>
      <c r="F1801" s="193"/>
      <c r="G1801" s="237"/>
      <c r="H1801" s="237"/>
      <c r="I1801" s="237"/>
      <c r="J1801" s="194"/>
      <c r="K1801" s="212"/>
      <c r="L1801" s="203">
        <v>0</v>
      </c>
      <c r="M1801" s="203">
        <v>0</v>
      </c>
      <c r="O1801" s="190"/>
    </row>
    <row r="1802" spans="2:15" s="173" customFormat="1" ht="31.5" customHeight="1" outlineLevel="2" x14ac:dyDescent="0.3">
      <c r="B1802" s="210" t="s">
        <v>2555</v>
      </c>
      <c r="C1802" s="174" t="s">
        <v>628</v>
      </c>
      <c r="D1802" s="212" t="s">
        <v>11</v>
      </c>
      <c r="E1802" s="29">
        <v>237.69</v>
      </c>
      <c r="F1802" s="193">
        <f t="shared" ref="F1802:F1807" si="478">G1802+H1802+I1802*90</f>
        <v>15107.72</v>
      </c>
      <c r="G1802" s="237">
        <v>2697.81</v>
      </c>
      <c r="H1802" s="237">
        <v>12409.91</v>
      </c>
      <c r="I1802" s="237">
        <v>0</v>
      </c>
      <c r="J1802" s="194">
        <f t="shared" ref="J1802:J1807" si="479">E1802*F1802</f>
        <v>3590953.97</v>
      </c>
      <c r="K1802" s="212"/>
      <c r="L1802" s="203">
        <v>3590953.73</v>
      </c>
      <c r="M1802" s="203">
        <v>0.24</v>
      </c>
      <c r="O1802" s="190"/>
    </row>
    <row r="1803" spans="2:15" s="173" customFormat="1" ht="15.75" customHeight="1" outlineLevel="2" x14ac:dyDescent="0.3">
      <c r="B1803" s="210" t="s">
        <v>2507</v>
      </c>
      <c r="C1803" s="174" t="s">
        <v>631</v>
      </c>
      <c r="D1803" s="212" t="s">
        <v>11</v>
      </c>
      <c r="E1803" s="29">
        <v>359.14</v>
      </c>
      <c r="F1803" s="193">
        <f t="shared" si="478"/>
        <v>22246.68</v>
      </c>
      <c r="G1803" s="237">
        <v>4515.7</v>
      </c>
      <c r="H1803" s="237">
        <v>17730.98</v>
      </c>
      <c r="I1803" s="237">
        <v>0</v>
      </c>
      <c r="J1803" s="194">
        <f t="shared" si="479"/>
        <v>7989672.6600000001</v>
      </c>
      <c r="K1803" s="212"/>
      <c r="L1803" s="203">
        <v>7989673.3200000003</v>
      </c>
      <c r="M1803" s="203">
        <v>-0.66</v>
      </c>
      <c r="O1803" s="190"/>
    </row>
    <row r="1804" spans="2:15" s="173" customFormat="1" ht="47.25" customHeight="1" outlineLevel="2" x14ac:dyDescent="0.3">
      <c r="B1804" s="176" t="s">
        <v>2556</v>
      </c>
      <c r="C1804" s="174" t="s">
        <v>630</v>
      </c>
      <c r="D1804" s="22" t="s">
        <v>787</v>
      </c>
      <c r="E1804" s="29">
        <v>6426</v>
      </c>
      <c r="F1804" s="193">
        <f t="shared" si="478"/>
        <v>3410</v>
      </c>
      <c r="G1804" s="237">
        <v>1650</v>
      </c>
      <c r="H1804" s="237">
        <v>1760</v>
      </c>
      <c r="I1804" s="237">
        <v>0</v>
      </c>
      <c r="J1804" s="194">
        <f t="shared" si="479"/>
        <v>21912660</v>
      </c>
      <c r="K1804" s="212" t="s">
        <v>786</v>
      </c>
      <c r="L1804" s="203">
        <v>21912660</v>
      </c>
      <c r="M1804" s="203">
        <v>0</v>
      </c>
      <c r="O1804" s="190"/>
    </row>
    <row r="1805" spans="2:15" s="173" customFormat="1" ht="47.25" customHeight="1" outlineLevel="2" x14ac:dyDescent="0.3">
      <c r="B1805" s="176" t="s">
        <v>2557</v>
      </c>
      <c r="C1805" s="174" t="s">
        <v>608</v>
      </c>
      <c r="D1805" s="22" t="s">
        <v>787</v>
      </c>
      <c r="E1805" s="29">
        <v>1590</v>
      </c>
      <c r="F1805" s="193">
        <f t="shared" si="478"/>
        <v>2544.06</v>
      </c>
      <c r="G1805" s="237">
        <v>941.48</v>
      </c>
      <c r="H1805" s="237">
        <v>1602.58</v>
      </c>
      <c r="I1805" s="237">
        <v>0</v>
      </c>
      <c r="J1805" s="194">
        <f t="shared" si="479"/>
        <v>4045055.4</v>
      </c>
      <c r="K1805" s="212"/>
      <c r="L1805" s="203">
        <v>4045051.7</v>
      </c>
      <c r="M1805" s="203">
        <v>3.7</v>
      </c>
      <c r="O1805" s="190"/>
    </row>
    <row r="1806" spans="2:15" s="173" customFormat="1" ht="31.5" customHeight="1" outlineLevel="2" x14ac:dyDescent="0.3">
      <c r="B1806" s="176" t="s">
        <v>2558</v>
      </c>
      <c r="C1806" s="174" t="s">
        <v>609</v>
      </c>
      <c r="D1806" s="22" t="s">
        <v>787</v>
      </c>
      <c r="E1806" s="29">
        <v>240</v>
      </c>
      <c r="F1806" s="193">
        <f t="shared" si="478"/>
        <v>10546.4</v>
      </c>
      <c r="G1806" s="237">
        <v>3266.08</v>
      </c>
      <c r="H1806" s="237">
        <v>7280.32</v>
      </c>
      <c r="I1806" s="237">
        <v>0</v>
      </c>
      <c r="J1806" s="194">
        <f t="shared" si="479"/>
        <v>2531136</v>
      </c>
      <c r="K1806" s="212"/>
      <c r="L1806" s="203">
        <v>2531136.75</v>
      </c>
      <c r="M1806" s="203">
        <v>-0.75</v>
      </c>
      <c r="O1806" s="190"/>
    </row>
    <row r="1807" spans="2:15" s="173" customFormat="1" ht="66.75" customHeight="1" outlineLevel="2" x14ac:dyDescent="0.3">
      <c r="B1807" s="176" t="s">
        <v>2559</v>
      </c>
      <c r="C1807" s="174" t="s">
        <v>895</v>
      </c>
      <c r="D1807" s="213" t="s">
        <v>11</v>
      </c>
      <c r="E1807" s="193">
        <v>238</v>
      </c>
      <c r="F1807" s="193">
        <f t="shared" si="478"/>
        <v>14254.03</v>
      </c>
      <c r="G1807" s="237">
        <v>4404.6099999999997</v>
      </c>
      <c r="H1807" s="237">
        <v>9849.42</v>
      </c>
      <c r="I1807" s="237">
        <v>0</v>
      </c>
      <c r="J1807" s="194">
        <f t="shared" si="479"/>
        <v>3392459.14</v>
      </c>
      <c r="K1807" s="212" t="s">
        <v>898</v>
      </c>
      <c r="L1807" s="203">
        <v>3392458.41</v>
      </c>
      <c r="M1807" s="203">
        <v>0.73</v>
      </c>
      <c r="O1807" s="190"/>
    </row>
    <row r="1808" spans="2:15" ht="15.75" customHeight="1" outlineLevel="1" x14ac:dyDescent="0.3">
      <c r="B1808" s="172" t="s">
        <v>2079</v>
      </c>
      <c r="C1808" s="97" t="s">
        <v>775</v>
      </c>
      <c r="D1808" s="16" t="s">
        <v>11</v>
      </c>
      <c r="E1808" s="169">
        <f>E1809+E1812</f>
        <v>3459.62</v>
      </c>
      <c r="F1808" s="169"/>
      <c r="G1808" s="169"/>
      <c r="H1808" s="169"/>
      <c r="I1808" s="169"/>
      <c r="J1808" s="112">
        <f>SUBTOTAL(9,J1809:J1819)</f>
        <v>108574727.41</v>
      </c>
      <c r="K1808" s="16"/>
      <c r="L1808" s="203">
        <v>0</v>
      </c>
      <c r="M1808" s="203"/>
      <c r="O1808" s="190"/>
    </row>
    <row r="1809" spans="2:15" s="173" customFormat="1" ht="141.75" customHeight="1" outlineLevel="2" x14ac:dyDescent="0.3">
      <c r="B1809" s="176" t="s">
        <v>2560</v>
      </c>
      <c r="C1809" s="174" t="s">
        <v>910</v>
      </c>
      <c r="D1809" s="212" t="s">
        <v>593</v>
      </c>
      <c r="E1809" s="29">
        <f>2920.35-E1810</f>
        <v>2794.15</v>
      </c>
      <c r="F1809" s="193">
        <f t="shared" ref="F1809:F1819" si="480">G1809+H1809+I1809*90</f>
        <v>24690.23</v>
      </c>
      <c r="G1809" s="237">
        <v>7304.64</v>
      </c>
      <c r="H1809" s="237">
        <v>17385.59</v>
      </c>
      <c r="I1809" s="237">
        <v>0</v>
      </c>
      <c r="J1809" s="117">
        <f t="shared" ref="J1809:J1819" si="481">E1809*F1809</f>
        <v>68988206.150000006</v>
      </c>
      <c r="K1809" s="212"/>
      <c r="L1809" s="203">
        <v>68988208.439999998</v>
      </c>
      <c r="M1809" s="203">
        <v>-2.29</v>
      </c>
      <c r="O1809" s="190"/>
    </row>
    <row r="1810" spans="2:15" s="173" customFormat="1" ht="110.25" customHeight="1" outlineLevel="2" x14ac:dyDescent="0.3">
      <c r="B1810" s="176" t="s">
        <v>2561</v>
      </c>
      <c r="C1810" s="174" t="s">
        <v>3090</v>
      </c>
      <c r="D1810" s="195" t="s">
        <v>593</v>
      </c>
      <c r="E1810" s="1">
        <v>126.2</v>
      </c>
      <c r="F1810" s="193">
        <f t="shared" si="480"/>
        <v>37934.19</v>
      </c>
      <c r="G1810" s="237">
        <v>3566.24</v>
      </c>
      <c r="H1810" s="237">
        <v>34367.949999999997</v>
      </c>
      <c r="I1810" s="237">
        <v>0</v>
      </c>
      <c r="J1810" s="194">
        <f t="shared" si="481"/>
        <v>4787294.78</v>
      </c>
      <c r="K1810" s="212"/>
      <c r="L1810" s="203">
        <v>4787294.91</v>
      </c>
      <c r="M1810" s="203">
        <v>-0.13</v>
      </c>
      <c r="O1810" s="190"/>
    </row>
    <row r="1811" spans="2:15" s="173" customFormat="1" ht="141.75" customHeight="1" outlineLevel="2" x14ac:dyDescent="0.3">
      <c r="B1811" s="176" t="s">
        <v>2562</v>
      </c>
      <c r="C1811" s="174" t="s">
        <v>911</v>
      </c>
      <c r="D1811" s="212" t="s">
        <v>593</v>
      </c>
      <c r="E1811" s="29">
        <v>319.14</v>
      </c>
      <c r="F1811" s="193">
        <f t="shared" si="480"/>
        <v>26308.91</v>
      </c>
      <c r="G1811" s="237">
        <v>7844.2</v>
      </c>
      <c r="H1811" s="237">
        <v>18464.71</v>
      </c>
      <c r="I1811" s="237">
        <v>0</v>
      </c>
      <c r="J1811" s="117">
        <f t="shared" si="481"/>
        <v>8396225.5399999991</v>
      </c>
      <c r="K1811" s="212"/>
      <c r="L1811" s="203">
        <v>8396226.7599999998</v>
      </c>
      <c r="M1811" s="203">
        <v>-1.22</v>
      </c>
      <c r="O1811" s="190"/>
    </row>
    <row r="1812" spans="2:15" s="173" customFormat="1" ht="31.5" customHeight="1" outlineLevel="2" x14ac:dyDescent="0.3">
      <c r="B1812" s="176" t="s">
        <v>2563</v>
      </c>
      <c r="C1812" s="174" t="s">
        <v>3091</v>
      </c>
      <c r="D1812" s="212" t="s">
        <v>593</v>
      </c>
      <c r="E1812" s="29">
        <v>665.47</v>
      </c>
      <c r="F1812" s="193">
        <f t="shared" si="480"/>
        <v>0</v>
      </c>
      <c r="G1812" s="237"/>
      <c r="H1812" s="237"/>
      <c r="I1812" s="237"/>
      <c r="J1812" s="117">
        <f t="shared" si="481"/>
        <v>0</v>
      </c>
      <c r="K1812" s="212"/>
      <c r="L1812" s="203">
        <v>0</v>
      </c>
      <c r="M1812" s="203">
        <v>0</v>
      </c>
      <c r="O1812" s="190"/>
    </row>
    <row r="1813" spans="2:15" s="173" customFormat="1" ht="78.75" customHeight="1" outlineLevel="2" x14ac:dyDescent="0.3">
      <c r="B1813" s="176" t="s">
        <v>2564</v>
      </c>
      <c r="C1813" s="174" t="s">
        <v>3092</v>
      </c>
      <c r="D1813" s="212" t="s">
        <v>593</v>
      </c>
      <c r="E1813" s="29">
        <v>665.47</v>
      </c>
      <c r="F1813" s="193">
        <f t="shared" si="480"/>
        <v>27040.5</v>
      </c>
      <c r="G1813" s="237">
        <v>2491.62</v>
      </c>
      <c r="H1813" s="237">
        <v>16344.48</v>
      </c>
      <c r="I1813" s="237">
        <v>91.16</v>
      </c>
      <c r="J1813" s="194">
        <f t="shared" si="481"/>
        <v>17994641.539999999</v>
      </c>
      <c r="K1813" s="212"/>
      <c r="L1813" s="203">
        <v>17994822.399999999</v>
      </c>
      <c r="M1813" s="203">
        <v>-180.86</v>
      </c>
      <c r="O1813" s="190"/>
    </row>
    <row r="1814" spans="2:15" s="173" customFormat="1" ht="126" customHeight="1" outlineLevel="2" x14ac:dyDescent="0.3">
      <c r="B1814" s="176" t="s">
        <v>2565</v>
      </c>
      <c r="C1814" s="174" t="s">
        <v>3093</v>
      </c>
      <c r="D1814" s="212" t="s">
        <v>593</v>
      </c>
      <c r="E1814" s="29">
        <v>639.21</v>
      </c>
      <c r="F1814" s="193">
        <f t="shared" si="480"/>
        <v>7700.54</v>
      </c>
      <c r="G1814" s="237">
        <v>1709.9</v>
      </c>
      <c r="H1814" s="237">
        <v>5990.64</v>
      </c>
      <c r="I1814" s="237">
        <v>0</v>
      </c>
      <c r="J1814" s="194">
        <f t="shared" si="481"/>
        <v>4922262.17</v>
      </c>
      <c r="K1814" s="212"/>
      <c r="L1814" s="203">
        <v>4922259.6500000004</v>
      </c>
      <c r="M1814" s="203">
        <v>2.52</v>
      </c>
      <c r="O1814" s="190"/>
    </row>
    <row r="1815" spans="2:15" s="173" customFormat="1" ht="141.75" customHeight="1" outlineLevel="2" x14ac:dyDescent="0.3">
      <c r="B1815" s="176" t="s">
        <v>2566</v>
      </c>
      <c r="C1815" s="174" t="s">
        <v>3094</v>
      </c>
      <c r="D1815" s="212" t="s">
        <v>593</v>
      </c>
      <c r="E1815" s="29">
        <v>26.26</v>
      </c>
      <c r="F1815" s="193">
        <f t="shared" si="480"/>
        <v>48599.1</v>
      </c>
      <c r="G1815" s="237">
        <v>3469.28</v>
      </c>
      <c r="H1815" s="237">
        <v>17397.22</v>
      </c>
      <c r="I1815" s="237">
        <v>308.14</v>
      </c>
      <c r="J1815" s="194">
        <f t="shared" si="481"/>
        <v>1276212.3700000001</v>
      </c>
      <c r="K1815" s="212"/>
      <c r="L1815" s="203">
        <v>1276206.1499999999</v>
      </c>
      <c r="M1815" s="203">
        <v>6.22</v>
      </c>
      <c r="O1815" s="190"/>
    </row>
    <row r="1816" spans="2:15" s="173" customFormat="1" ht="31.5" customHeight="1" outlineLevel="2" x14ac:dyDescent="0.3">
      <c r="B1816" s="176" t="s">
        <v>2567</v>
      </c>
      <c r="C1816" s="174" t="s">
        <v>850</v>
      </c>
      <c r="D1816" s="213" t="s">
        <v>593</v>
      </c>
      <c r="E1816" s="29">
        <v>3227.24</v>
      </c>
      <c r="F1816" s="193">
        <f t="shared" si="480"/>
        <v>228.25</v>
      </c>
      <c r="G1816" s="237">
        <v>0</v>
      </c>
      <c r="H1816" s="237">
        <v>228.25</v>
      </c>
      <c r="I1816" s="237">
        <v>0</v>
      </c>
      <c r="J1816" s="117">
        <f t="shared" si="481"/>
        <v>736617.53</v>
      </c>
      <c r="K1816" s="212"/>
      <c r="L1816" s="203">
        <v>736629.96</v>
      </c>
      <c r="M1816" s="203">
        <v>-12.43</v>
      </c>
      <c r="O1816" s="190"/>
    </row>
    <row r="1817" spans="2:15" s="173" customFormat="1" ht="31.5" customHeight="1" outlineLevel="2" x14ac:dyDescent="0.3">
      <c r="B1817" s="176" t="s">
        <v>2568</v>
      </c>
      <c r="C1817" s="2" t="s">
        <v>847</v>
      </c>
      <c r="D1817" s="22" t="s">
        <v>593</v>
      </c>
      <c r="E1817" s="1">
        <v>3227.24</v>
      </c>
      <c r="F1817" s="193">
        <f t="shared" si="480"/>
        <v>114.13</v>
      </c>
      <c r="G1817" s="237">
        <v>0</v>
      </c>
      <c r="H1817" s="237">
        <v>114.13</v>
      </c>
      <c r="I1817" s="237">
        <v>0</v>
      </c>
      <c r="J1817" s="117">
        <f t="shared" si="481"/>
        <v>368324.9</v>
      </c>
      <c r="K1817" s="212"/>
      <c r="L1817" s="203">
        <v>368314.98</v>
      </c>
      <c r="M1817" s="203">
        <v>9.92</v>
      </c>
      <c r="O1817" s="190"/>
    </row>
    <row r="1818" spans="2:15" s="173" customFormat="1" ht="31.5" customHeight="1" outlineLevel="2" x14ac:dyDescent="0.3">
      <c r="B1818" s="176" t="s">
        <v>2569</v>
      </c>
      <c r="C1818" s="2" t="s">
        <v>848</v>
      </c>
      <c r="D1818" s="22" t="s">
        <v>593</v>
      </c>
      <c r="E1818" s="1">
        <v>3227.24</v>
      </c>
      <c r="F1818" s="193">
        <f t="shared" si="480"/>
        <v>228.25</v>
      </c>
      <c r="G1818" s="237">
        <v>0</v>
      </c>
      <c r="H1818" s="237">
        <v>228.25</v>
      </c>
      <c r="I1818" s="237">
        <v>0</v>
      </c>
      <c r="J1818" s="117">
        <f t="shared" si="481"/>
        <v>736617.53</v>
      </c>
      <c r="K1818" s="212"/>
      <c r="L1818" s="203">
        <v>736629.96</v>
      </c>
      <c r="M1818" s="203">
        <v>-12.43</v>
      </c>
      <c r="O1818" s="190"/>
    </row>
    <row r="1819" spans="2:15" s="173" customFormat="1" ht="31.5" customHeight="1" outlineLevel="2" x14ac:dyDescent="0.3">
      <c r="B1819" s="176" t="s">
        <v>2570</v>
      </c>
      <c r="C1819" s="174" t="s">
        <v>849</v>
      </c>
      <c r="D1819" s="213" t="s">
        <v>593</v>
      </c>
      <c r="E1819" s="29">
        <v>3227.24</v>
      </c>
      <c r="F1819" s="193">
        <f t="shared" si="480"/>
        <v>114.13</v>
      </c>
      <c r="G1819" s="237">
        <v>0</v>
      </c>
      <c r="H1819" s="237">
        <v>114.13</v>
      </c>
      <c r="I1819" s="237">
        <v>0</v>
      </c>
      <c r="J1819" s="117">
        <f t="shared" si="481"/>
        <v>368324.9</v>
      </c>
      <c r="K1819" s="212"/>
      <c r="L1819" s="203">
        <v>368314.98</v>
      </c>
      <c r="M1819" s="203">
        <v>9.92</v>
      </c>
      <c r="O1819" s="190"/>
    </row>
    <row r="1820" spans="2:15" ht="31.5" customHeight="1" outlineLevel="1" x14ac:dyDescent="0.3">
      <c r="B1820" s="172" t="s">
        <v>2080</v>
      </c>
      <c r="C1820" s="171" t="s">
        <v>271</v>
      </c>
      <c r="D1820" s="168" t="s">
        <v>11</v>
      </c>
      <c r="E1820" s="169">
        <v>20584.810000000001</v>
      </c>
      <c r="F1820" s="169"/>
      <c r="G1820" s="169"/>
      <c r="H1820" s="169"/>
      <c r="I1820" s="169"/>
      <c r="J1820" s="112">
        <f>SUBTOTAL(9,J1821:J1841)</f>
        <v>308039509.76999998</v>
      </c>
      <c r="K1820" s="222"/>
      <c r="L1820" s="203">
        <v>0</v>
      </c>
      <c r="M1820" s="203"/>
      <c r="O1820" s="190"/>
    </row>
    <row r="1821" spans="2:15" s="173" customFormat="1" ht="15.75" customHeight="1" outlineLevel="2" x14ac:dyDescent="0.3">
      <c r="B1821" s="176" t="s">
        <v>2571</v>
      </c>
      <c r="C1821" s="174" t="s">
        <v>45</v>
      </c>
      <c r="D1821" s="212" t="s">
        <v>53</v>
      </c>
      <c r="E1821" s="29">
        <v>1</v>
      </c>
      <c r="F1821" s="193">
        <f t="shared" ref="F1821:F1828" si="482">G1821+H1821+I1821*90</f>
        <v>19138411.940000001</v>
      </c>
      <c r="G1821" s="237">
        <v>5671744.5300000003</v>
      </c>
      <c r="H1821" s="237">
        <v>8109627.1100000003</v>
      </c>
      <c r="I1821" s="237">
        <v>59522.67</v>
      </c>
      <c r="J1821" s="194">
        <f t="shared" ref="J1821:J1828" si="483">E1821*F1821</f>
        <v>19138411.940000001</v>
      </c>
      <c r="K1821" s="212"/>
      <c r="L1821" s="203">
        <v>19138411.940000001</v>
      </c>
      <c r="M1821" s="203">
        <v>0</v>
      </c>
      <c r="O1821" s="190"/>
    </row>
    <row r="1822" spans="2:15" s="173" customFormat="1" ht="15.75" customHeight="1" outlineLevel="2" x14ac:dyDescent="0.3">
      <c r="B1822" s="176" t="s">
        <v>2572</v>
      </c>
      <c r="C1822" s="174" t="s">
        <v>46</v>
      </c>
      <c r="D1822" s="212" t="s">
        <v>53</v>
      </c>
      <c r="E1822" s="29">
        <v>1</v>
      </c>
      <c r="F1822" s="193">
        <f t="shared" si="482"/>
        <v>6621243.5800000001</v>
      </c>
      <c r="G1822" s="237">
        <v>1945087.92</v>
      </c>
      <c r="H1822" s="237">
        <v>2508289.66</v>
      </c>
      <c r="I1822" s="237">
        <v>24087.4</v>
      </c>
      <c r="J1822" s="194">
        <f t="shared" si="483"/>
        <v>6621243.5800000001</v>
      </c>
      <c r="K1822" s="212"/>
      <c r="L1822" s="203">
        <v>6621243.1500000004</v>
      </c>
      <c r="M1822" s="203">
        <v>0.43</v>
      </c>
      <c r="O1822" s="190"/>
    </row>
    <row r="1823" spans="2:15" s="173" customFormat="1" ht="31.5" customHeight="1" outlineLevel="2" x14ac:dyDescent="0.3">
      <c r="B1823" s="176" t="s">
        <v>2573</v>
      </c>
      <c r="C1823" s="174" t="s">
        <v>47</v>
      </c>
      <c r="D1823" s="212" t="s">
        <v>53</v>
      </c>
      <c r="E1823" s="29">
        <v>1</v>
      </c>
      <c r="F1823" s="193">
        <f t="shared" si="482"/>
        <v>4414162.9000000004</v>
      </c>
      <c r="G1823" s="237">
        <v>1296725.28</v>
      </c>
      <c r="H1823" s="237">
        <v>1672193.32</v>
      </c>
      <c r="I1823" s="237">
        <v>16058.27</v>
      </c>
      <c r="J1823" s="194">
        <f t="shared" si="483"/>
        <v>4414162.9000000004</v>
      </c>
      <c r="K1823" s="212"/>
      <c r="L1823" s="203">
        <v>4414162.49</v>
      </c>
      <c r="M1823" s="203">
        <v>0.41</v>
      </c>
      <c r="O1823" s="190"/>
    </row>
    <row r="1824" spans="2:15" s="173" customFormat="1" ht="15.75" customHeight="1" outlineLevel="2" x14ac:dyDescent="0.3">
      <c r="B1824" s="176" t="s">
        <v>2574</v>
      </c>
      <c r="C1824" s="174" t="s">
        <v>48</v>
      </c>
      <c r="D1824" s="212" t="s">
        <v>53</v>
      </c>
      <c r="E1824" s="29">
        <v>1</v>
      </c>
      <c r="F1824" s="193">
        <f t="shared" si="482"/>
        <v>16347896.710000001</v>
      </c>
      <c r="G1824" s="237">
        <v>4887845.33</v>
      </c>
      <c r="H1824" s="237">
        <v>7758454.8799999999</v>
      </c>
      <c r="I1824" s="237">
        <v>41128.85</v>
      </c>
      <c r="J1824" s="194">
        <f t="shared" si="483"/>
        <v>16347896.710000001</v>
      </c>
      <c r="K1824" s="212"/>
      <c r="L1824" s="203">
        <v>16347896.84</v>
      </c>
      <c r="M1824" s="203">
        <v>-0.13</v>
      </c>
      <c r="O1824" s="190"/>
    </row>
    <row r="1825" spans="2:15" s="173" customFormat="1" ht="15.75" customHeight="1" outlineLevel="2" x14ac:dyDescent="0.3">
      <c r="B1825" s="176" t="s">
        <v>2575</v>
      </c>
      <c r="C1825" s="174" t="s">
        <v>808</v>
      </c>
      <c r="D1825" s="212" t="s">
        <v>53</v>
      </c>
      <c r="E1825" s="29">
        <v>1</v>
      </c>
      <c r="F1825" s="193">
        <f t="shared" si="482"/>
        <v>26035152.329999998</v>
      </c>
      <c r="G1825" s="237">
        <v>7648210.0300000003</v>
      </c>
      <c r="H1825" s="237">
        <v>11429323.1</v>
      </c>
      <c r="I1825" s="237">
        <v>77306.880000000005</v>
      </c>
      <c r="J1825" s="194">
        <f t="shared" si="483"/>
        <v>26035152.329999998</v>
      </c>
      <c r="K1825" s="212"/>
      <c r="L1825" s="203">
        <v>26035151.960000001</v>
      </c>
      <c r="M1825" s="203">
        <v>0.37</v>
      </c>
      <c r="O1825" s="190"/>
    </row>
    <row r="1826" spans="2:15" s="173" customFormat="1" ht="15.75" customHeight="1" outlineLevel="2" x14ac:dyDescent="0.3">
      <c r="B1826" s="176" t="s">
        <v>2576</v>
      </c>
      <c r="C1826" s="174" t="s">
        <v>50</v>
      </c>
      <c r="D1826" s="212" t="s">
        <v>53</v>
      </c>
      <c r="E1826" s="29">
        <v>1</v>
      </c>
      <c r="F1826" s="193">
        <f t="shared" si="482"/>
        <v>48868773.810000002</v>
      </c>
      <c r="G1826" s="237">
        <v>18346997.280000001</v>
      </c>
      <c r="H1826" s="237">
        <v>16976212.23</v>
      </c>
      <c r="I1826" s="237">
        <v>150506.26999999999</v>
      </c>
      <c r="J1826" s="194">
        <f t="shared" si="483"/>
        <v>48868773.810000002</v>
      </c>
      <c r="K1826" s="212"/>
      <c r="L1826" s="203">
        <v>48868774.039999999</v>
      </c>
      <c r="M1826" s="203">
        <v>-0.23</v>
      </c>
      <c r="O1826" s="190"/>
    </row>
    <row r="1827" spans="2:15" s="173" customFormat="1" ht="15.75" customHeight="1" outlineLevel="2" x14ac:dyDescent="0.3">
      <c r="B1827" s="176" t="s">
        <v>2577</v>
      </c>
      <c r="C1827" s="174" t="s">
        <v>243</v>
      </c>
      <c r="D1827" s="212" t="s">
        <v>53</v>
      </c>
      <c r="E1827" s="29">
        <v>1</v>
      </c>
      <c r="F1827" s="193">
        <f t="shared" si="482"/>
        <v>58820557.32</v>
      </c>
      <c r="G1827" s="237">
        <v>8595576.9000000004</v>
      </c>
      <c r="H1827" s="237">
        <v>33580421.82</v>
      </c>
      <c r="I1827" s="237">
        <v>184939.54</v>
      </c>
      <c r="J1827" s="194">
        <f t="shared" si="483"/>
        <v>58820557.32</v>
      </c>
      <c r="K1827" s="212"/>
      <c r="L1827" s="203">
        <v>58820557.189999998</v>
      </c>
      <c r="M1827" s="203">
        <v>0.13</v>
      </c>
      <c r="O1827" s="190"/>
    </row>
    <row r="1828" spans="2:15" s="173" customFormat="1" ht="31.5" customHeight="1" outlineLevel="2" x14ac:dyDescent="0.3">
      <c r="B1828" s="176" t="s">
        <v>2578</v>
      </c>
      <c r="C1828" s="174" t="s">
        <v>893</v>
      </c>
      <c r="D1828" s="212" t="s">
        <v>53</v>
      </c>
      <c r="E1828" s="29">
        <v>1</v>
      </c>
      <c r="F1828" s="193">
        <f t="shared" si="482"/>
        <v>77658856.840000004</v>
      </c>
      <c r="G1828" s="237">
        <v>19188060.449999999</v>
      </c>
      <c r="H1828" s="237">
        <v>23680672.690000001</v>
      </c>
      <c r="I1828" s="237">
        <v>386556.93</v>
      </c>
      <c r="J1828" s="194">
        <f t="shared" si="483"/>
        <v>77658856.840000004</v>
      </c>
      <c r="K1828" s="212"/>
      <c r="L1828" s="203">
        <v>77658857.230000004</v>
      </c>
      <c r="M1828" s="203">
        <v>-0.39</v>
      </c>
      <c r="O1828" s="190"/>
    </row>
    <row r="1829" spans="2:15" s="173" customFormat="1" ht="15.75" customHeight="1" outlineLevel="2" x14ac:dyDescent="0.3">
      <c r="B1829" s="176"/>
      <c r="C1829" s="159" t="s">
        <v>51</v>
      </c>
      <c r="D1829" s="213"/>
      <c r="E1829" s="193"/>
      <c r="F1829" s="193"/>
      <c r="G1829" s="237"/>
      <c r="H1829" s="237"/>
      <c r="I1829" s="237"/>
      <c r="J1829" s="194"/>
      <c r="K1829" s="212"/>
      <c r="L1829" s="203">
        <v>0</v>
      </c>
      <c r="M1829" s="203">
        <v>0</v>
      </c>
      <c r="O1829" s="190"/>
    </row>
    <row r="1830" spans="2:15" s="173" customFormat="1" ht="31.5" customHeight="1" outlineLevel="2" x14ac:dyDescent="0.3">
      <c r="B1830" s="176" t="s">
        <v>2579</v>
      </c>
      <c r="C1830" s="174" t="s">
        <v>672</v>
      </c>
      <c r="D1830" s="213" t="s">
        <v>31</v>
      </c>
      <c r="E1830" s="193">
        <v>1</v>
      </c>
      <c r="F1830" s="193">
        <f t="shared" ref="F1830:F1841" si="484">G1830+H1830+I1830*90</f>
        <v>14146963.57</v>
      </c>
      <c r="G1830" s="237">
        <v>5240824.3600000003</v>
      </c>
      <c r="H1830" s="237">
        <v>6635073.8099999996</v>
      </c>
      <c r="I1830" s="237">
        <v>25234.06</v>
      </c>
      <c r="J1830" s="194">
        <f t="shared" ref="J1830:J1841" si="485">E1830*F1830</f>
        <v>14146963.57</v>
      </c>
      <c r="K1830" s="212"/>
      <c r="L1830" s="203">
        <v>14146963.710000001</v>
      </c>
      <c r="M1830" s="203">
        <v>-0.14000000000000001</v>
      </c>
      <c r="O1830" s="190"/>
    </row>
    <row r="1831" spans="2:15" s="173" customFormat="1" ht="31.5" customHeight="1" outlineLevel="2" x14ac:dyDescent="0.3">
      <c r="B1831" s="176" t="s">
        <v>2580</v>
      </c>
      <c r="C1831" s="174" t="s">
        <v>673</v>
      </c>
      <c r="D1831" s="213" t="s">
        <v>31</v>
      </c>
      <c r="E1831" s="193">
        <v>1</v>
      </c>
      <c r="F1831" s="193">
        <f t="shared" si="484"/>
        <v>5905155.5599999996</v>
      </c>
      <c r="G1831" s="237">
        <v>1963590.47</v>
      </c>
      <c r="H1831" s="237">
        <v>2936465.79</v>
      </c>
      <c r="I1831" s="237">
        <v>11167.77</v>
      </c>
      <c r="J1831" s="194">
        <f t="shared" si="485"/>
        <v>5905155.5599999996</v>
      </c>
      <c r="K1831" s="212"/>
      <c r="L1831" s="203">
        <v>5905155.2800000003</v>
      </c>
      <c r="M1831" s="203">
        <v>0.28000000000000003</v>
      </c>
      <c r="O1831" s="190"/>
    </row>
    <row r="1832" spans="2:15" s="173" customFormat="1" ht="15.75" customHeight="1" outlineLevel="2" x14ac:dyDescent="0.3">
      <c r="B1832" s="176" t="s">
        <v>2581</v>
      </c>
      <c r="C1832" s="174" t="s">
        <v>674</v>
      </c>
      <c r="D1832" s="213" t="s">
        <v>31</v>
      </c>
      <c r="E1832" s="193">
        <v>1</v>
      </c>
      <c r="F1832" s="193">
        <f t="shared" si="484"/>
        <v>4762196.1500000004</v>
      </c>
      <c r="G1832" s="237">
        <v>2542382.9300000002</v>
      </c>
      <c r="H1832" s="237">
        <v>1842445.02</v>
      </c>
      <c r="I1832" s="237">
        <v>4192.9799999999996</v>
      </c>
      <c r="J1832" s="194">
        <f t="shared" si="485"/>
        <v>4762196.1500000004</v>
      </c>
      <c r="K1832" s="212"/>
      <c r="L1832" s="203">
        <v>4762196.2</v>
      </c>
      <c r="M1832" s="203">
        <v>-0.05</v>
      </c>
      <c r="O1832" s="190"/>
    </row>
    <row r="1833" spans="2:15" s="173" customFormat="1" ht="31.5" customHeight="1" outlineLevel="2" x14ac:dyDescent="0.3">
      <c r="B1833" s="176" t="s">
        <v>2582</v>
      </c>
      <c r="C1833" s="174" t="s">
        <v>675</v>
      </c>
      <c r="D1833" s="213" t="s">
        <v>31</v>
      </c>
      <c r="E1833" s="193">
        <v>1</v>
      </c>
      <c r="F1833" s="193">
        <f t="shared" si="484"/>
        <v>3103205.65</v>
      </c>
      <c r="G1833" s="237">
        <v>1300032.68</v>
      </c>
      <c r="H1833" s="237">
        <v>1496633.87</v>
      </c>
      <c r="I1833" s="237">
        <v>3405.99</v>
      </c>
      <c r="J1833" s="194">
        <f t="shared" si="485"/>
        <v>3103205.65</v>
      </c>
      <c r="K1833" s="212"/>
      <c r="L1833" s="203">
        <v>3103206.02</v>
      </c>
      <c r="M1833" s="203">
        <v>-0.37</v>
      </c>
      <c r="O1833" s="190"/>
    </row>
    <row r="1834" spans="2:15" s="173" customFormat="1" ht="31.5" customHeight="1" outlineLevel="2" x14ac:dyDescent="0.3">
      <c r="B1834" s="176" t="s">
        <v>2583</v>
      </c>
      <c r="C1834" s="174" t="s">
        <v>676</v>
      </c>
      <c r="D1834" s="213" t="s">
        <v>31</v>
      </c>
      <c r="E1834" s="193">
        <v>1</v>
      </c>
      <c r="F1834" s="193">
        <f t="shared" si="484"/>
        <v>1448098.29</v>
      </c>
      <c r="G1834" s="237">
        <v>830186.27</v>
      </c>
      <c r="H1834" s="237">
        <v>460344.52</v>
      </c>
      <c r="I1834" s="237">
        <v>1750.75</v>
      </c>
      <c r="J1834" s="194">
        <f t="shared" si="485"/>
        <v>1448098.29</v>
      </c>
      <c r="K1834" s="212"/>
      <c r="L1834" s="203">
        <v>1448098.37</v>
      </c>
      <c r="M1834" s="203">
        <v>-0.08</v>
      </c>
      <c r="O1834" s="190"/>
    </row>
    <row r="1835" spans="2:15" s="173" customFormat="1" ht="31.5" customHeight="1" outlineLevel="2" x14ac:dyDescent="0.3">
      <c r="B1835" s="176" t="s">
        <v>2584</v>
      </c>
      <c r="C1835" s="174" t="s">
        <v>892</v>
      </c>
      <c r="D1835" s="213" t="s">
        <v>31</v>
      </c>
      <c r="E1835" s="193">
        <v>1</v>
      </c>
      <c r="F1835" s="193">
        <f t="shared" si="484"/>
        <v>2011689.16</v>
      </c>
      <c r="G1835" s="237">
        <v>982300</v>
      </c>
      <c r="H1835" s="237">
        <v>766895.16</v>
      </c>
      <c r="I1835" s="237">
        <v>2916.6</v>
      </c>
      <c r="J1835" s="194">
        <f t="shared" si="485"/>
        <v>2011689.16</v>
      </c>
      <c r="K1835" s="212"/>
      <c r="L1835" s="203">
        <v>2011689.48</v>
      </c>
      <c r="M1835" s="203">
        <v>-0.32</v>
      </c>
      <c r="O1835" s="190"/>
    </row>
    <row r="1836" spans="2:15" s="173" customFormat="1" ht="15.75" customHeight="1" outlineLevel="2" x14ac:dyDescent="0.3">
      <c r="B1836" s="176" t="s">
        <v>2585</v>
      </c>
      <c r="C1836" s="174" t="s">
        <v>677</v>
      </c>
      <c r="D1836" s="213" t="s">
        <v>31</v>
      </c>
      <c r="E1836" s="193">
        <v>1</v>
      </c>
      <c r="F1836" s="193">
        <f t="shared" si="484"/>
        <v>1656125.89</v>
      </c>
      <c r="G1836" s="237">
        <v>746273.71</v>
      </c>
      <c r="H1836" s="237">
        <v>291152.58</v>
      </c>
      <c r="I1836" s="237">
        <v>6874.44</v>
      </c>
      <c r="J1836" s="194">
        <f t="shared" si="485"/>
        <v>1656125.89</v>
      </c>
      <c r="K1836" s="212"/>
      <c r="L1836" s="203">
        <v>1656125.52</v>
      </c>
      <c r="M1836" s="203">
        <v>0.37</v>
      </c>
      <c r="O1836" s="190"/>
    </row>
    <row r="1837" spans="2:15" s="173" customFormat="1" ht="15.75" customHeight="1" outlineLevel="2" x14ac:dyDescent="0.3">
      <c r="B1837" s="176" t="s">
        <v>2586</v>
      </c>
      <c r="C1837" s="174" t="s">
        <v>678</v>
      </c>
      <c r="D1837" s="213" t="s">
        <v>31</v>
      </c>
      <c r="E1837" s="193">
        <v>1</v>
      </c>
      <c r="F1837" s="193">
        <f t="shared" si="484"/>
        <v>3724747.57</v>
      </c>
      <c r="G1837" s="237">
        <v>1450033.24</v>
      </c>
      <c r="H1837" s="237">
        <v>727908.63</v>
      </c>
      <c r="I1837" s="237">
        <v>17186.73</v>
      </c>
      <c r="J1837" s="194">
        <f t="shared" si="485"/>
        <v>3724747.57</v>
      </c>
      <c r="K1837" s="212"/>
      <c r="L1837" s="203">
        <v>3724747.7</v>
      </c>
      <c r="M1837" s="203">
        <v>-0.13</v>
      </c>
      <c r="O1837" s="190"/>
    </row>
    <row r="1838" spans="2:15" s="173" customFormat="1" ht="31.5" customHeight="1" outlineLevel="2" x14ac:dyDescent="0.3">
      <c r="B1838" s="176" t="s">
        <v>2587</v>
      </c>
      <c r="C1838" s="174" t="s">
        <v>679</v>
      </c>
      <c r="D1838" s="213" t="s">
        <v>31</v>
      </c>
      <c r="E1838" s="193">
        <v>1</v>
      </c>
      <c r="F1838" s="193">
        <f t="shared" si="484"/>
        <v>6046635.1699999999</v>
      </c>
      <c r="G1838" s="237">
        <v>1806904.78</v>
      </c>
      <c r="H1838" s="237">
        <v>1717090.69</v>
      </c>
      <c r="I1838" s="237">
        <v>28029.33</v>
      </c>
      <c r="J1838" s="194">
        <f t="shared" si="485"/>
        <v>6046635.1699999999</v>
      </c>
      <c r="K1838" s="212"/>
      <c r="L1838" s="203">
        <v>6046634.8799999999</v>
      </c>
      <c r="M1838" s="203">
        <v>0.28999999999999998</v>
      </c>
      <c r="O1838" s="190"/>
    </row>
    <row r="1839" spans="2:15" s="173" customFormat="1" ht="31.5" customHeight="1" outlineLevel="2" x14ac:dyDescent="0.3">
      <c r="B1839" s="176" t="s">
        <v>2588</v>
      </c>
      <c r="C1839" s="174" t="s">
        <v>680</v>
      </c>
      <c r="D1839" s="213" t="s">
        <v>31</v>
      </c>
      <c r="E1839" s="193">
        <v>1</v>
      </c>
      <c r="F1839" s="193">
        <f t="shared" si="484"/>
        <v>4387717.1100000003</v>
      </c>
      <c r="G1839" s="237">
        <v>2127426.87</v>
      </c>
      <c r="H1839" s="237">
        <v>723292.74</v>
      </c>
      <c r="I1839" s="237">
        <v>17077.75</v>
      </c>
      <c r="J1839" s="194">
        <f t="shared" si="485"/>
        <v>4387717.1100000003</v>
      </c>
      <c r="K1839" s="212"/>
      <c r="L1839" s="203">
        <v>4387716.67</v>
      </c>
      <c r="M1839" s="203">
        <v>0.44</v>
      </c>
      <c r="O1839" s="190"/>
    </row>
    <row r="1840" spans="2:15" s="173" customFormat="1" ht="31.5" customHeight="1" outlineLevel="2" x14ac:dyDescent="0.3">
      <c r="B1840" s="176" t="s">
        <v>2589</v>
      </c>
      <c r="C1840" s="174" t="s">
        <v>681</v>
      </c>
      <c r="D1840" s="213" t="s">
        <v>31</v>
      </c>
      <c r="E1840" s="193">
        <v>1</v>
      </c>
      <c r="F1840" s="193">
        <f t="shared" si="484"/>
        <v>1006165.52</v>
      </c>
      <c r="G1840" s="237">
        <v>366581.71</v>
      </c>
      <c r="H1840" s="237">
        <v>259031.41</v>
      </c>
      <c r="I1840" s="237">
        <v>4228.3599999999997</v>
      </c>
      <c r="J1840" s="194">
        <f t="shared" si="485"/>
        <v>1006165.52</v>
      </c>
      <c r="K1840" s="212"/>
      <c r="L1840" s="203">
        <v>1006165.44</v>
      </c>
      <c r="M1840" s="203">
        <v>0.08</v>
      </c>
      <c r="O1840" s="190"/>
    </row>
    <row r="1841" spans="2:15" s="173" customFormat="1" ht="31.5" customHeight="1" outlineLevel="2" x14ac:dyDescent="0.3">
      <c r="B1841" s="176" t="s">
        <v>2590</v>
      </c>
      <c r="C1841" s="174" t="s">
        <v>682</v>
      </c>
      <c r="D1841" s="213" t="s">
        <v>31</v>
      </c>
      <c r="E1841" s="193">
        <v>1</v>
      </c>
      <c r="F1841" s="193">
        <f t="shared" si="484"/>
        <v>1935754.7</v>
      </c>
      <c r="G1841" s="237">
        <v>745765.66</v>
      </c>
      <c r="H1841" s="237">
        <v>481945.54</v>
      </c>
      <c r="I1841" s="237">
        <v>7867.15</v>
      </c>
      <c r="J1841" s="194">
        <f t="shared" si="485"/>
        <v>1935754.7</v>
      </c>
      <c r="K1841" s="212"/>
      <c r="L1841" s="203">
        <v>1935754.66</v>
      </c>
      <c r="M1841" s="203">
        <v>0.04</v>
      </c>
      <c r="O1841" s="190"/>
    </row>
    <row r="1842" spans="2:15" ht="20.25" customHeight="1" outlineLevel="1" x14ac:dyDescent="0.3">
      <c r="B1842" s="34" t="s">
        <v>825</v>
      </c>
      <c r="C1842" s="4" t="s">
        <v>281</v>
      </c>
      <c r="D1842" s="35"/>
      <c r="E1842" s="35"/>
      <c r="F1842" s="36"/>
      <c r="G1842" s="76"/>
      <c r="H1842" s="76"/>
      <c r="I1842" s="76"/>
      <c r="J1842" s="111">
        <f>SUBTOTAL(9,J1843:J1984)</f>
        <v>880503644.63</v>
      </c>
      <c r="K1842" s="37"/>
      <c r="L1842" s="203">
        <v>0</v>
      </c>
      <c r="M1842" s="203"/>
      <c r="O1842" s="190"/>
    </row>
    <row r="1843" spans="2:15" ht="15.75" customHeight="1" outlineLevel="1" x14ac:dyDescent="0.3">
      <c r="B1843" s="172" t="s">
        <v>2081</v>
      </c>
      <c r="C1843" s="171" t="s">
        <v>130</v>
      </c>
      <c r="D1843" s="168"/>
      <c r="E1843" s="107"/>
      <c r="F1843" s="169"/>
      <c r="G1843" s="169"/>
      <c r="H1843" s="169"/>
      <c r="I1843" s="169"/>
      <c r="J1843" s="112">
        <f>SUBTOTAL(9,J1844:J1847)</f>
        <v>182127311.08000001</v>
      </c>
      <c r="K1843" s="16"/>
      <c r="L1843" s="203">
        <v>0</v>
      </c>
      <c r="M1843" s="203"/>
      <c r="O1843" s="190"/>
    </row>
    <row r="1844" spans="2:15" ht="31.5" customHeight="1" outlineLevel="2" x14ac:dyDescent="0.3">
      <c r="B1844" s="3" t="s">
        <v>2591</v>
      </c>
      <c r="C1844" s="2" t="s">
        <v>546</v>
      </c>
      <c r="D1844" s="195" t="s">
        <v>8</v>
      </c>
      <c r="E1844" s="1">
        <v>509.77</v>
      </c>
      <c r="F1844" s="106">
        <f t="shared" ref="F1844:F1847" si="486">G1844+H1844+I1844*90</f>
        <v>34918.78</v>
      </c>
      <c r="G1844" s="237">
        <v>16063.47</v>
      </c>
      <c r="H1844" s="237">
        <v>18855.310000000001</v>
      </c>
      <c r="I1844" s="237">
        <v>0</v>
      </c>
      <c r="J1844" s="114">
        <f t="shared" ref="J1844:J1847" si="487">E1844*F1844</f>
        <v>17800546.48</v>
      </c>
      <c r="K1844" s="212"/>
      <c r="L1844" s="203">
        <v>17800548.760000002</v>
      </c>
      <c r="M1844" s="203">
        <v>-2.2799999999999998</v>
      </c>
      <c r="O1844" s="190"/>
    </row>
    <row r="1845" spans="2:15" ht="31.5" customHeight="1" outlineLevel="2" x14ac:dyDescent="0.3">
      <c r="B1845" s="3" t="s">
        <v>2592</v>
      </c>
      <c r="C1845" s="2" t="s">
        <v>547</v>
      </c>
      <c r="D1845" s="195" t="s">
        <v>8</v>
      </c>
      <c r="E1845" s="1">
        <v>1642.47</v>
      </c>
      <c r="F1845" s="106">
        <f t="shared" si="486"/>
        <v>34120.85</v>
      </c>
      <c r="G1845" s="237">
        <v>16063.47</v>
      </c>
      <c r="H1845" s="237">
        <v>18057.38</v>
      </c>
      <c r="I1845" s="237">
        <v>0</v>
      </c>
      <c r="J1845" s="114">
        <f t="shared" si="487"/>
        <v>56042472.5</v>
      </c>
      <c r="K1845" s="212"/>
      <c r="L1845" s="203">
        <v>56042487.079999998</v>
      </c>
      <c r="M1845" s="203">
        <v>-14.58</v>
      </c>
      <c r="O1845" s="190"/>
    </row>
    <row r="1846" spans="2:15" ht="47.25" customHeight="1" outlineLevel="2" x14ac:dyDescent="0.3">
      <c r="B1846" s="3" t="s">
        <v>2593</v>
      </c>
      <c r="C1846" s="2" t="s">
        <v>560</v>
      </c>
      <c r="D1846" s="195" t="s">
        <v>8</v>
      </c>
      <c r="E1846" s="1">
        <v>3534.77</v>
      </c>
      <c r="F1846" s="106">
        <f t="shared" si="486"/>
        <v>30105.64</v>
      </c>
      <c r="G1846" s="237">
        <v>14858.04</v>
      </c>
      <c r="H1846" s="237">
        <v>15247.6</v>
      </c>
      <c r="I1846" s="237">
        <v>0</v>
      </c>
      <c r="J1846" s="114">
        <f t="shared" si="487"/>
        <v>106416513.09999999</v>
      </c>
      <c r="K1846" s="212"/>
      <c r="L1846" s="203">
        <v>106416493.93000001</v>
      </c>
      <c r="M1846" s="203">
        <v>19.170000000000002</v>
      </c>
      <c r="O1846" s="190"/>
    </row>
    <row r="1847" spans="2:15" ht="31.5" customHeight="1" outlineLevel="2" x14ac:dyDescent="0.3">
      <c r="B1847" s="3" t="s">
        <v>2594</v>
      </c>
      <c r="C1847" s="2" t="s">
        <v>708</v>
      </c>
      <c r="D1847" s="195" t="s">
        <v>8</v>
      </c>
      <c r="E1847" s="1">
        <v>54</v>
      </c>
      <c r="F1847" s="106">
        <f t="shared" si="486"/>
        <v>34588.5</v>
      </c>
      <c r="G1847" s="237">
        <v>15969.16</v>
      </c>
      <c r="H1847" s="237">
        <v>18619.34</v>
      </c>
      <c r="I1847" s="237">
        <v>0</v>
      </c>
      <c r="J1847" s="114">
        <f t="shared" si="487"/>
        <v>1867779</v>
      </c>
      <c r="K1847" s="212"/>
      <c r="L1847" s="203">
        <v>1867779</v>
      </c>
      <c r="M1847" s="203">
        <v>0</v>
      </c>
      <c r="O1847" s="190"/>
    </row>
    <row r="1848" spans="2:15" ht="15.75" customHeight="1" outlineLevel="1" x14ac:dyDescent="0.3">
      <c r="B1848" s="172" t="s">
        <v>2082</v>
      </c>
      <c r="C1848" s="171" t="s">
        <v>249</v>
      </c>
      <c r="D1848" s="168"/>
      <c r="E1848" s="107"/>
      <c r="F1848" s="169"/>
      <c r="G1848" s="169"/>
      <c r="H1848" s="169"/>
      <c r="I1848" s="169"/>
      <c r="J1848" s="112">
        <f>SUBTOTAL(9,J1849:J1854)</f>
        <v>29626016.129999999</v>
      </c>
      <c r="K1848" s="16"/>
      <c r="L1848" s="203">
        <v>0</v>
      </c>
      <c r="M1848" s="203"/>
      <c r="O1848" s="190"/>
    </row>
    <row r="1849" spans="2:15" ht="94.5" customHeight="1" outlineLevel="2" x14ac:dyDescent="0.3">
      <c r="B1849" s="176" t="s">
        <v>2595</v>
      </c>
      <c r="C1849" s="174" t="s">
        <v>884</v>
      </c>
      <c r="D1849" s="212" t="s">
        <v>11</v>
      </c>
      <c r="E1849" s="213">
        <v>2060.04</v>
      </c>
      <c r="F1849" s="106">
        <f t="shared" ref="F1849:F1855" si="488">G1849+H1849+I1849*90</f>
        <v>3365.68</v>
      </c>
      <c r="G1849" s="237">
        <v>839.13</v>
      </c>
      <c r="H1849" s="237">
        <v>2526.5500000000002</v>
      </c>
      <c r="I1849" s="237">
        <v>0</v>
      </c>
      <c r="J1849" s="114">
        <f t="shared" ref="J1849:J1855" si="489">E1849*F1849</f>
        <v>6933435.4299999997</v>
      </c>
      <c r="K1849" s="212"/>
      <c r="L1849" s="203">
        <v>6933449.6100000003</v>
      </c>
      <c r="M1849" s="203">
        <v>-14.18</v>
      </c>
      <c r="O1849" s="190"/>
    </row>
    <row r="1850" spans="2:15" ht="94.5" customHeight="1" outlineLevel="2" x14ac:dyDescent="0.3">
      <c r="B1850" s="176" t="s">
        <v>2596</v>
      </c>
      <c r="C1850" s="174" t="s">
        <v>889</v>
      </c>
      <c r="D1850" s="212" t="s">
        <v>11</v>
      </c>
      <c r="E1850" s="213">
        <v>2894.94</v>
      </c>
      <c r="F1850" s="106">
        <f t="shared" si="488"/>
        <v>2944.59</v>
      </c>
      <c r="G1850" s="237">
        <v>839.13</v>
      </c>
      <c r="H1850" s="237">
        <v>2105.46</v>
      </c>
      <c r="I1850" s="237">
        <v>0</v>
      </c>
      <c r="J1850" s="114">
        <f t="shared" si="489"/>
        <v>8524411.3699999992</v>
      </c>
      <c r="K1850" s="212"/>
      <c r="L1850" s="203">
        <v>8524424.6899999995</v>
      </c>
      <c r="M1850" s="203">
        <v>-13.32</v>
      </c>
      <c r="O1850" s="190"/>
    </row>
    <row r="1851" spans="2:15" ht="94.5" customHeight="1" outlineLevel="2" x14ac:dyDescent="0.3">
      <c r="B1851" s="176" t="s">
        <v>2597</v>
      </c>
      <c r="C1851" s="174" t="s">
        <v>886</v>
      </c>
      <c r="D1851" s="212" t="s">
        <v>11</v>
      </c>
      <c r="E1851" s="213">
        <v>610.82000000000005</v>
      </c>
      <c r="F1851" s="106">
        <f t="shared" si="488"/>
        <v>2370.9299999999998</v>
      </c>
      <c r="G1851" s="237">
        <v>686.56</v>
      </c>
      <c r="H1851" s="237">
        <v>1684.37</v>
      </c>
      <c r="I1851" s="237">
        <v>0</v>
      </c>
      <c r="J1851" s="114">
        <f t="shared" si="489"/>
        <v>1448211.46</v>
      </c>
      <c r="K1851" s="212"/>
      <c r="L1851" s="203">
        <v>1448213.08</v>
      </c>
      <c r="M1851" s="203">
        <v>-1.62</v>
      </c>
      <c r="O1851" s="190"/>
    </row>
    <row r="1852" spans="2:15" ht="94.5" customHeight="1" outlineLevel="2" x14ac:dyDescent="0.3">
      <c r="B1852" s="176" t="s">
        <v>2598</v>
      </c>
      <c r="C1852" s="174" t="s">
        <v>887</v>
      </c>
      <c r="D1852" s="212" t="s">
        <v>11</v>
      </c>
      <c r="E1852" s="213">
        <v>6597.28</v>
      </c>
      <c r="F1852" s="106">
        <f t="shared" si="488"/>
        <v>1452.46</v>
      </c>
      <c r="G1852" s="237">
        <v>610.28</v>
      </c>
      <c r="H1852" s="237">
        <v>842.18</v>
      </c>
      <c r="I1852" s="237">
        <v>0</v>
      </c>
      <c r="J1852" s="114">
        <f t="shared" si="489"/>
        <v>9582285.3100000005</v>
      </c>
      <c r="K1852" s="212"/>
      <c r="L1852" s="203">
        <v>9582306.6999999993</v>
      </c>
      <c r="M1852" s="203">
        <v>-21.39</v>
      </c>
      <c r="O1852" s="190"/>
    </row>
    <row r="1853" spans="2:15" ht="31.5" customHeight="1" outlineLevel="2" x14ac:dyDescent="0.3">
      <c r="B1853" s="176" t="s">
        <v>2599</v>
      </c>
      <c r="C1853" s="174" t="s">
        <v>282</v>
      </c>
      <c r="D1853" s="212" t="s">
        <v>11</v>
      </c>
      <c r="E1853" s="213">
        <v>1367.13</v>
      </c>
      <c r="F1853" s="106">
        <f t="shared" si="488"/>
        <v>2166.4899999999998</v>
      </c>
      <c r="G1853" s="237">
        <v>839.13</v>
      </c>
      <c r="H1853" s="237">
        <v>1327.36</v>
      </c>
      <c r="I1853" s="237">
        <v>0</v>
      </c>
      <c r="J1853" s="114">
        <f t="shared" si="489"/>
        <v>2961873.47</v>
      </c>
      <c r="K1853" s="212"/>
      <c r="L1853" s="203">
        <v>2961872.5</v>
      </c>
      <c r="M1853" s="203">
        <v>0.97</v>
      </c>
      <c r="O1853" s="190"/>
    </row>
    <row r="1854" spans="2:15" ht="63" customHeight="1" outlineLevel="2" x14ac:dyDescent="0.3">
      <c r="B1854" s="176" t="s">
        <v>2600</v>
      </c>
      <c r="C1854" s="174" t="s">
        <v>550</v>
      </c>
      <c r="D1854" s="212" t="s">
        <v>11</v>
      </c>
      <c r="E1854" s="213">
        <v>38.82</v>
      </c>
      <c r="F1854" s="106">
        <f t="shared" si="488"/>
        <v>4528.57</v>
      </c>
      <c r="G1854" s="237">
        <v>2100.88</v>
      </c>
      <c r="H1854" s="237">
        <v>2427.69</v>
      </c>
      <c r="I1854" s="237">
        <v>0</v>
      </c>
      <c r="J1854" s="114">
        <f t="shared" si="489"/>
        <v>175799.09</v>
      </c>
      <c r="K1854" s="212"/>
      <c r="L1854" s="203">
        <v>175799.2</v>
      </c>
      <c r="M1854" s="203">
        <v>-0.11</v>
      </c>
      <c r="O1854" s="190"/>
    </row>
    <row r="1855" spans="2:15" ht="63" customHeight="1" outlineLevel="2" x14ac:dyDescent="0.3">
      <c r="B1855" s="176" t="s">
        <v>2601</v>
      </c>
      <c r="C1855" s="174" t="s">
        <v>557</v>
      </c>
      <c r="D1855" s="212" t="s">
        <v>11</v>
      </c>
      <c r="E1855" s="213">
        <v>150</v>
      </c>
      <c r="F1855" s="193">
        <f t="shared" si="488"/>
        <v>2381</v>
      </c>
      <c r="G1855" s="237">
        <v>1167.1600000000001</v>
      </c>
      <c r="H1855" s="237">
        <v>1213.8399999999999</v>
      </c>
      <c r="I1855" s="237">
        <v>0</v>
      </c>
      <c r="J1855" s="177">
        <f t="shared" si="489"/>
        <v>357150</v>
      </c>
      <c r="K1855" s="212"/>
      <c r="L1855" s="203">
        <v>357150.34</v>
      </c>
      <c r="M1855" s="203">
        <v>-0.34</v>
      </c>
      <c r="O1855" s="190"/>
    </row>
    <row r="1856" spans="2:15" ht="15.75" customHeight="1" outlineLevel="1" x14ac:dyDescent="0.3">
      <c r="B1856" s="172" t="s">
        <v>2083</v>
      </c>
      <c r="C1856" s="171" t="s">
        <v>27</v>
      </c>
      <c r="D1856" s="168"/>
      <c r="E1856" s="107"/>
      <c r="F1856" s="169"/>
      <c r="G1856" s="169"/>
      <c r="H1856" s="169"/>
      <c r="I1856" s="169"/>
      <c r="J1856" s="112">
        <f>SUBTOTAL(9,J1857:J1858)</f>
        <v>74565762.739999995</v>
      </c>
      <c r="K1856" s="13" t="s">
        <v>876</v>
      </c>
      <c r="L1856" s="203">
        <v>0</v>
      </c>
      <c r="M1856" s="203"/>
      <c r="O1856" s="190"/>
    </row>
    <row r="1857" spans="2:15" ht="63" customHeight="1" outlineLevel="2" x14ac:dyDescent="0.3">
      <c r="B1857" s="3" t="s">
        <v>2602</v>
      </c>
      <c r="C1857" s="2" t="s">
        <v>551</v>
      </c>
      <c r="D1857" s="195" t="s">
        <v>11</v>
      </c>
      <c r="E1857" s="29">
        <v>1461</v>
      </c>
      <c r="F1857" s="193">
        <f t="shared" ref="F1857:F1858" si="490">G1857+H1857+I1857*90</f>
        <v>50600.32</v>
      </c>
      <c r="G1857" s="237">
        <v>13028.43</v>
      </c>
      <c r="H1857" s="237">
        <v>37571.89</v>
      </c>
      <c r="I1857" s="237">
        <v>0</v>
      </c>
      <c r="J1857" s="194">
        <f t="shared" ref="J1857:J1858" si="491">E1857*F1857</f>
        <v>73927067.519999996</v>
      </c>
      <c r="K1857" s="195" t="s">
        <v>3082</v>
      </c>
      <c r="L1857" s="203">
        <v>73927070.569999993</v>
      </c>
      <c r="M1857" s="203">
        <v>-3.05</v>
      </c>
      <c r="O1857" s="190"/>
    </row>
    <row r="1858" spans="2:15" ht="31.5" customHeight="1" outlineLevel="2" x14ac:dyDescent="0.3">
      <c r="B1858" s="176" t="s">
        <v>2603</v>
      </c>
      <c r="C1858" s="174" t="s">
        <v>864</v>
      </c>
      <c r="D1858" s="213" t="s">
        <v>11</v>
      </c>
      <c r="E1858" s="29">
        <v>1266.8</v>
      </c>
      <c r="F1858" s="193">
        <f t="shared" si="490"/>
        <v>504.18</v>
      </c>
      <c r="G1858" s="237">
        <v>234.5</v>
      </c>
      <c r="H1858" s="237">
        <v>269.68</v>
      </c>
      <c r="I1858" s="237">
        <v>0</v>
      </c>
      <c r="J1858" s="194">
        <f t="shared" si="491"/>
        <v>638695.22</v>
      </c>
      <c r="K1858" s="195"/>
      <c r="L1858" s="203">
        <v>638688.89</v>
      </c>
      <c r="M1858" s="203">
        <v>6.33</v>
      </c>
      <c r="O1858" s="190"/>
    </row>
    <row r="1859" spans="2:15" ht="15.75" customHeight="1" outlineLevel="1" x14ac:dyDescent="0.3">
      <c r="B1859" s="172" t="s">
        <v>2084</v>
      </c>
      <c r="C1859" s="171" t="s">
        <v>56</v>
      </c>
      <c r="D1859" s="168"/>
      <c r="E1859" s="107"/>
      <c r="F1859" s="169"/>
      <c r="G1859" s="169"/>
      <c r="H1859" s="169"/>
      <c r="I1859" s="169"/>
      <c r="J1859" s="112">
        <f>SUBTOTAL(9,J1860:J1892)</f>
        <v>15359752.52</v>
      </c>
      <c r="K1859" s="16"/>
      <c r="L1859" s="203">
        <v>0</v>
      </c>
      <c r="M1859" s="203"/>
      <c r="O1859" s="190"/>
    </row>
    <row r="1860" spans="2:15" ht="78.75" customHeight="1" outlineLevel="2" x14ac:dyDescent="0.3">
      <c r="B1860" s="3" t="s">
        <v>2604</v>
      </c>
      <c r="C1860" s="132" t="s">
        <v>251</v>
      </c>
      <c r="D1860" s="212"/>
      <c r="E1860" s="29"/>
      <c r="F1860" s="106"/>
      <c r="G1860" s="237"/>
      <c r="H1860" s="237"/>
      <c r="I1860" s="237"/>
      <c r="J1860" s="114"/>
      <c r="K1860" s="195"/>
      <c r="L1860" s="203">
        <v>0</v>
      </c>
      <c r="M1860" s="203">
        <v>0</v>
      </c>
      <c r="O1860" s="190"/>
    </row>
    <row r="1861" spans="2:15" ht="31.5" customHeight="1" outlineLevel="2" x14ac:dyDescent="0.3">
      <c r="B1861" s="211" t="s">
        <v>2605</v>
      </c>
      <c r="C1861" s="20" t="s">
        <v>70</v>
      </c>
      <c r="D1861" s="212" t="s">
        <v>11</v>
      </c>
      <c r="E1861" s="29">
        <v>712.23</v>
      </c>
      <c r="F1861" s="106">
        <f t="shared" ref="F1861:F1870" si="492">G1861+H1861+I1861*90</f>
        <v>2910</v>
      </c>
      <c r="G1861" s="237">
        <v>600</v>
      </c>
      <c r="H1861" s="237">
        <v>2310</v>
      </c>
      <c r="I1861" s="237">
        <v>0</v>
      </c>
      <c r="J1861" s="114">
        <f t="shared" ref="J1861:J1870" si="493">E1861*F1861</f>
        <v>2072589.3</v>
      </c>
      <c r="K1861" s="195"/>
      <c r="L1861" s="203">
        <v>2072589.3</v>
      </c>
      <c r="M1861" s="203">
        <v>0</v>
      </c>
      <c r="O1861" s="190"/>
    </row>
    <row r="1862" spans="2:15" ht="15.75" customHeight="1" outlineLevel="2" x14ac:dyDescent="0.3">
      <c r="B1862" s="211" t="s">
        <v>2608</v>
      </c>
      <c r="C1862" s="20" t="s">
        <v>64</v>
      </c>
      <c r="D1862" s="212" t="s">
        <v>11</v>
      </c>
      <c r="E1862" s="29">
        <v>712.23</v>
      </c>
      <c r="F1862" s="106">
        <f t="shared" si="492"/>
        <v>510</v>
      </c>
      <c r="G1862" s="237">
        <v>150</v>
      </c>
      <c r="H1862" s="237">
        <v>360</v>
      </c>
      <c r="I1862" s="237">
        <v>0</v>
      </c>
      <c r="J1862" s="114">
        <f t="shared" si="493"/>
        <v>363237.3</v>
      </c>
      <c r="K1862" s="195"/>
      <c r="L1862" s="203">
        <v>363237.3</v>
      </c>
      <c r="M1862" s="203">
        <v>0</v>
      </c>
      <c r="O1862" s="190"/>
    </row>
    <row r="1863" spans="2:15" ht="15.75" customHeight="1" outlineLevel="2" x14ac:dyDescent="0.3">
      <c r="B1863" s="211" t="s">
        <v>2609</v>
      </c>
      <c r="C1863" s="20" t="s">
        <v>71</v>
      </c>
      <c r="D1863" s="212" t="s">
        <v>11</v>
      </c>
      <c r="E1863" s="29">
        <v>712.23</v>
      </c>
      <c r="F1863" s="106">
        <f t="shared" si="492"/>
        <v>480</v>
      </c>
      <c r="G1863" s="237">
        <v>150</v>
      </c>
      <c r="H1863" s="237">
        <v>330</v>
      </c>
      <c r="I1863" s="237">
        <v>0</v>
      </c>
      <c r="J1863" s="114">
        <f t="shared" si="493"/>
        <v>341870.4</v>
      </c>
      <c r="K1863" s="195"/>
      <c r="L1863" s="203">
        <v>341870.4</v>
      </c>
      <c r="M1863" s="203">
        <v>0</v>
      </c>
      <c r="O1863" s="190"/>
    </row>
    <row r="1864" spans="2:15" ht="15.75" customHeight="1" outlineLevel="2" x14ac:dyDescent="0.3">
      <c r="B1864" s="211" t="s">
        <v>2610</v>
      </c>
      <c r="C1864" s="20" t="s">
        <v>65</v>
      </c>
      <c r="D1864" s="212" t="s">
        <v>11</v>
      </c>
      <c r="E1864" s="29">
        <v>712.23</v>
      </c>
      <c r="F1864" s="106">
        <f t="shared" si="492"/>
        <v>553.79999999999995</v>
      </c>
      <c r="G1864" s="237">
        <v>270</v>
      </c>
      <c r="H1864" s="237">
        <v>283.8</v>
      </c>
      <c r="I1864" s="237">
        <v>0</v>
      </c>
      <c r="J1864" s="114">
        <f t="shared" si="493"/>
        <v>394432.97</v>
      </c>
      <c r="K1864" s="195"/>
      <c r="L1864" s="203">
        <v>394432.97</v>
      </c>
      <c r="M1864" s="203">
        <v>0</v>
      </c>
      <c r="O1864" s="190"/>
    </row>
    <row r="1865" spans="2:15" ht="15.75" customHeight="1" outlineLevel="2" x14ac:dyDescent="0.3">
      <c r="B1865" s="211" t="s">
        <v>2611</v>
      </c>
      <c r="C1865" s="20" t="s">
        <v>66</v>
      </c>
      <c r="D1865" s="212" t="s">
        <v>11</v>
      </c>
      <c r="E1865" s="29">
        <v>712.23</v>
      </c>
      <c r="F1865" s="106">
        <f t="shared" si="492"/>
        <v>1029.8399999999999</v>
      </c>
      <c r="G1865" s="237">
        <v>420</v>
      </c>
      <c r="H1865" s="237">
        <v>609.84</v>
      </c>
      <c r="I1865" s="237">
        <v>0</v>
      </c>
      <c r="J1865" s="114">
        <f t="shared" si="493"/>
        <v>733482.94</v>
      </c>
      <c r="K1865" s="195"/>
      <c r="L1865" s="203">
        <v>733482.94</v>
      </c>
      <c r="M1865" s="203">
        <v>0</v>
      </c>
      <c r="O1865" s="190"/>
    </row>
    <row r="1866" spans="2:15" ht="15.75" customHeight="1" outlineLevel="2" x14ac:dyDescent="0.3">
      <c r="B1866" s="211" t="s">
        <v>2612</v>
      </c>
      <c r="C1866" s="20" t="s">
        <v>74</v>
      </c>
      <c r="D1866" s="212" t="s">
        <v>11</v>
      </c>
      <c r="E1866" s="29">
        <v>712.23</v>
      </c>
      <c r="F1866" s="106">
        <f t="shared" si="492"/>
        <v>126</v>
      </c>
      <c r="G1866" s="237">
        <v>60</v>
      </c>
      <c r="H1866" s="237">
        <v>66</v>
      </c>
      <c r="I1866" s="237">
        <v>0</v>
      </c>
      <c r="J1866" s="114">
        <f t="shared" si="493"/>
        <v>89740.98</v>
      </c>
      <c r="K1866" s="195"/>
      <c r="L1866" s="203">
        <v>89740.98</v>
      </c>
      <c r="M1866" s="203">
        <v>0</v>
      </c>
      <c r="O1866" s="190"/>
    </row>
    <row r="1867" spans="2:15" ht="15.75" customHeight="1" outlineLevel="2" x14ac:dyDescent="0.3">
      <c r="B1867" s="211" t="s">
        <v>2613</v>
      </c>
      <c r="C1867" s="20" t="s">
        <v>73</v>
      </c>
      <c r="D1867" s="212" t="s">
        <v>11</v>
      </c>
      <c r="E1867" s="29">
        <v>712.23</v>
      </c>
      <c r="F1867" s="106">
        <f t="shared" si="492"/>
        <v>427.2</v>
      </c>
      <c r="G1867" s="237">
        <v>180</v>
      </c>
      <c r="H1867" s="237">
        <v>247.2</v>
      </c>
      <c r="I1867" s="237">
        <v>0</v>
      </c>
      <c r="J1867" s="114">
        <f t="shared" si="493"/>
        <v>304264.65999999997</v>
      </c>
      <c r="K1867" s="195"/>
      <c r="L1867" s="203">
        <v>304264.65999999997</v>
      </c>
      <c r="M1867" s="203">
        <v>0</v>
      </c>
      <c r="O1867" s="190"/>
    </row>
    <row r="1868" spans="2:15" s="173" customFormat="1" ht="15.75" customHeight="1" outlineLevel="2" x14ac:dyDescent="0.3">
      <c r="B1868" s="211" t="s">
        <v>2614</v>
      </c>
      <c r="C1868" s="20" t="s">
        <v>67</v>
      </c>
      <c r="D1868" s="212" t="s">
        <v>11</v>
      </c>
      <c r="E1868" s="29">
        <v>712.23</v>
      </c>
      <c r="F1868" s="106">
        <f t="shared" si="492"/>
        <v>8856</v>
      </c>
      <c r="G1868" s="237">
        <v>1800</v>
      </c>
      <c r="H1868" s="237">
        <v>7056</v>
      </c>
      <c r="I1868" s="237">
        <v>0</v>
      </c>
      <c r="J1868" s="114">
        <f t="shared" si="493"/>
        <v>6307508.8799999999</v>
      </c>
      <c r="K1868" s="212"/>
      <c r="L1868" s="203">
        <v>6307508.8799999999</v>
      </c>
      <c r="M1868" s="203">
        <v>0</v>
      </c>
      <c r="O1868" s="190"/>
    </row>
    <row r="1869" spans="2:15" s="173" customFormat="1" ht="15.75" customHeight="1" outlineLevel="2" x14ac:dyDescent="0.3">
      <c r="B1869" s="211" t="s">
        <v>2615</v>
      </c>
      <c r="C1869" s="20" t="s">
        <v>72</v>
      </c>
      <c r="D1869" s="212" t="s">
        <v>11</v>
      </c>
      <c r="E1869" s="29">
        <v>712.23</v>
      </c>
      <c r="F1869" s="106">
        <f t="shared" si="492"/>
        <v>399</v>
      </c>
      <c r="G1869" s="237">
        <v>150</v>
      </c>
      <c r="H1869" s="237">
        <v>249</v>
      </c>
      <c r="I1869" s="237">
        <v>0</v>
      </c>
      <c r="J1869" s="114">
        <f t="shared" si="493"/>
        <v>284179.77</v>
      </c>
      <c r="K1869" s="212"/>
      <c r="L1869" s="203">
        <v>284179.77</v>
      </c>
      <c r="M1869" s="203">
        <v>0</v>
      </c>
      <c r="O1869" s="190"/>
    </row>
    <row r="1870" spans="2:15" s="173" customFormat="1" ht="47.25" customHeight="1" outlineLevel="2" x14ac:dyDescent="0.3">
      <c r="B1870" s="176" t="s">
        <v>2616</v>
      </c>
      <c r="C1870" s="174" t="s">
        <v>717</v>
      </c>
      <c r="D1870" s="212" t="s">
        <v>366</v>
      </c>
      <c r="E1870" s="29">
        <v>140.80000000000001</v>
      </c>
      <c r="F1870" s="106">
        <f t="shared" si="492"/>
        <v>5316.73</v>
      </c>
      <c r="G1870" s="237">
        <v>1781.5</v>
      </c>
      <c r="H1870" s="237">
        <v>3535.23</v>
      </c>
      <c r="I1870" s="237">
        <v>0</v>
      </c>
      <c r="J1870" s="114">
        <f t="shared" si="493"/>
        <v>748595.58</v>
      </c>
      <c r="K1870" s="212"/>
      <c r="L1870" s="203">
        <v>748594.72</v>
      </c>
      <c r="M1870" s="203">
        <v>0.86</v>
      </c>
      <c r="O1870" s="190"/>
    </row>
    <row r="1871" spans="2:15" s="173" customFormat="1" ht="31.5" customHeight="1" outlineLevel="2" x14ac:dyDescent="0.3">
      <c r="B1871" s="176" t="s">
        <v>2617</v>
      </c>
      <c r="C1871" s="132" t="s">
        <v>739</v>
      </c>
      <c r="D1871" s="174"/>
      <c r="E1871" s="227"/>
      <c r="F1871" s="46"/>
      <c r="G1871" s="237"/>
      <c r="H1871" s="237"/>
      <c r="I1871" s="237"/>
      <c r="J1871" s="119"/>
      <c r="K1871" s="212"/>
      <c r="L1871" s="203">
        <v>0</v>
      </c>
      <c r="M1871" s="203">
        <v>0</v>
      </c>
      <c r="O1871" s="190"/>
    </row>
    <row r="1872" spans="2:15" s="173" customFormat="1" ht="15.75" customHeight="1" outlineLevel="2" x14ac:dyDescent="0.3">
      <c r="B1872" s="210" t="s">
        <v>2618</v>
      </c>
      <c r="C1872" s="20" t="s">
        <v>719</v>
      </c>
      <c r="D1872" s="212" t="s">
        <v>11</v>
      </c>
      <c r="E1872" s="29">
        <v>41.5</v>
      </c>
      <c r="F1872" s="106">
        <f t="shared" ref="F1872:F1880" si="494">G1872+H1872+I1872*90</f>
        <v>413.68</v>
      </c>
      <c r="G1872" s="237">
        <v>150</v>
      </c>
      <c r="H1872" s="237">
        <v>263.68</v>
      </c>
      <c r="I1872" s="237">
        <v>0</v>
      </c>
      <c r="J1872" s="194">
        <f t="shared" ref="J1872:J1880" si="495">E1872*F1872</f>
        <v>17167.72</v>
      </c>
      <c r="K1872" s="212"/>
      <c r="L1872" s="203">
        <v>17167.580000000002</v>
      </c>
      <c r="M1872" s="203">
        <v>0.14000000000000001</v>
      </c>
      <c r="O1872" s="190"/>
    </row>
    <row r="1873" spans="2:15" s="173" customFormat="1" ht="15.75" customHeight="1" outlineLevel="2" x14ac:dyDescent="0.3">
      <c r="B1873" s="210" t="s">
        <v>2620</v>
      </c>
      <c r="C1873" s="20" t="s">
        <v>720</v>
      </c>
      <c r="D1873" s="212" t="s">
        <v>11</v>
      </c>
      <c r="E1873" s="29">
        <v>41.5</v>
      </c>
      <c r="F1873" s="106">
        <f t="shared" si="494"/>
        <v>438.42</v>
      </c>
      <c r="G1873" s="237">
        <v>150</v>
      </c>
      <c r="H1873" s="237">
        <v>288.42</v>
      </c>
      <c r="I1873" s="237">
        <v>0</v>
      </c>
      <c r="J1873" s="194">
        <f t="shared" si="495"/>
        <v>18194.43</v>
      </c>
      <c r="K1873" s="212"/>
      <c r="L1873" s="203">
        <v>18194.43</v>
      </c>
      <c r="M1873" s="203">
        <v>0</v>
      </c>
      <c r="O1873" s="190"/>
    </row>
    <row r="1874" spans="2:15" s="173" customFormat="1" ht="15.75" customHeight="1" outlineLevel="2" x14ac:dyDescent="0.3">
      <c r="B1874" s="210" t="s">
        <v>2607</v>
      </c>
      <c r="C1874" s="20" t="s">
        <v>721</v>
      </c>
      <c r="D1874" s="212" t="s">
        <v>11</v>
      </c>
      <c r="E1874" s="29">
        <v>41.5</v>
      </c>
      <c r="F1874" s="106">
        <f t="shared" si="494"/>
        <v>126</v>
      </c>
      <c r="G1874" s="237">
        <v>60</v>
      </c>
      <c r="H1874" s="237">
        <v>66</v>
      </c>
      <c r="I1874" s="237">
        <v>0</v>
      </c>
      <c r="J1874" s="194">
        <f t="shared" si="495"/>
        <v>5229</v>
      </c>
      <c r="K1874" s="212"/>
      <c r="L1874" s="203">
        <v>5229</v>
      </c>
      <c r="M1874" s="203">
        <v>0</v>
      </c>
      <c r="O1874" s="190"/>
    </row>
    <row r="1875" spans="2:15" s="173" customFormat="1" ht="15.75" customHeight="1" outlineLevel="2" x14ac:dyDescent="0.3">
      <c r="B1875" s="210" t="s">
        <v>2621</v>
      </c>
      <c r="C1875" s="20" t="s">
        <v>722</v>
      </c>
      <c r="D1875" s="212" t="s">
        <v>11</v>
      </c>
      <c r="E1875" s="29">
        <v>41.5</v>
      </c>
      <c r="F1875" s="106">
        <f t="shared" si="494"/>
        <v>944.4</v>
      </c>
      <c r="G1875" s="237">
        <v>390</v>
      </c>
      <c r="H1875" s="237">
        <v>554.4</v>
      </c>
      <c r="I1875" s="237">
        <v>0</v>
      </c>
      <c r="J1875" s="194">
        <f t="shared" si="495"/>
        <v>39192.6</v>
      </c>
      <c r="K1875" s="212"/>
      <c r="L1875" s="203">
        <v>39192.6</v>
      </c>
      <c r="M1875" s="203">
        <v>0</v>
      </c>
      <c r="O1875" s="190"/>
    </row>
    <row r="1876" spans="2:15" s="173" customFormat="1" ht="15.75" customHeight="1" outlineLevel="2" x14ac:dyDescent="0.3">
      <c r="B1876" s="210" t="s">
        <v>2622</v>
      </c>
      <c r="C1876" s="20" t="s">
        <v>749</v>
      </c>
      <c r="D1876" s="212" t="s">
        <v>8</v>
      </c>
      <c r="E1876" s="29">
        <v>8.3000000000000007</v>
      </c>
      <c r="F1876" s="106">
        <f t="shared" si="494"/>
        <v>9336</v>
      </c>
      <c r="G1876" s="237">
        <v>2280</v>
      </c>
      <c r="H1876" s="237">
        <v>7056</v>
      </c>
      <c r="I1876" s="237">
        <v>0</v>
      </c>
      <c r="J1876" s="194">
        <f t="shared" si="495"/>
        <v>77488.800000000003</v>
      </c>
      <c r="K1876" s="212"/>
      <c r="L1876" s="203">
        <v>77488.800000000003</v>
      </c>
      <c r="M1876" s="203">
        <v>0</v>
      </c>
      <c r="O1876" s="190"/>
    </row>
    <row r="1877" spans="2:15" s="173" customFormat="1" ht="15.75" customHeight="1" outlineLevel="2" x14ac:dyDescent="0.3">
      <c r="B1877" s="210" t="s">
        <v>2619</v>
      </c>
      <c r="C1877" s="20" t="s">
        <v>724</v>
      </c>
      <c r="D1877" s="212" t="s">
        <v>11</v>
      </c>
      <c r="E1877" s="29">
        <v>5.95</v>
      </c>
      <c r="F1877" s="106">
        <f t="shared" si="494"/>
        <v>252</v>
      </c>
      <c r="G1877" s="237">
        <v>120</v>
      </c>
      <c r="H1877" s="237">
        <v>132</v>
      </c>
      <c r="I1877" s="237">
        <v>0</v>
      </c>
      <c r="J1877" s="194">
        <f t="shared" si="495"/>
        <v>1499.4</v>
      </c>
      <c r="K1877" s="212"/>
      <c r="L1877" s="203">
        <v>1499.4</v>
      </c>
      <c r="M1877" s="203">
        <v>0</v>
      </c>
      <c r="O1877" s="190"/>
    </row>
    <row r="1878" spans="2:15" s="173" customFormat="1" ht="15.75" customHeight="1" outlineLevel="2" x14ac:dyDescent="0.3">
      <c r="B1878" s="210" t="s">
        <v>2623</v>
      </c>
      <c r="C1878" s="20" t="s">
        <v>725</v>
      </c>
      <c r="D1878" s="212" t="s">
        <v>11</v>
      </c>
      <c r="E1878" s="29">
        <v>5.95</v>
      </c>
      <c r="F1878" s="106">
        <f t="shared" si="494"/>
        <v>840</v>
      </c>
      <c r="G1878" s="237">
        <v>120</v>
      </c>
      <c r="H1878" s="237">
        <v>720</v>
      </c>
      <c r="I1878" s="237">
        <v>0</v>
      </c>
      <c r="J1878" s="194">
        <f t="shared" si="495"/>
        <v>4998</v>
      </c>
      <c r="K1878" s="212"/>
      <c r="L1878" s="203">
        <v>4998</v>
      </c>
      <c r="M1878" s="203">
        <v>0</v>
      </c>
      <c r="O1878" s="190"/>
    </row>
    <row r="1879" spans="2:15" s="173" customFormat="1" ht="15.75" customHeight="1" outlineLevel="2" x14ac:dyDescent="0.3">
      <c r="B1879" s="210" t="s">
        <v>2624</v>
      </c>
      <c r="C1879" s="20" t="s">
        <v>726</v>
      </c>
      <c r="D1879" s="212" t="s">
        <v>155</v>
      </c>
      <c r="E1879" s="29">
        <v>35.5</v>
      </c>
      <c r="F1879" s="106">
        <f t="shared" si="494"/>
        <v>360</v>
      </c>
      <c r="G1879" s="237">
        <v>180</v>
      </c>
      <c r="H1879" s="237">
        <v>180</v>
      </c>
      <c r="I1879" s="237">
        <v>0</v>
      </c>
      <c r="J1879" s="194">
        <f t="shared" si="495"/>
        <v>12780</v>
      </c>
      <c r="K1879" s="212"/>
      <c r="L1879" s="203">
        <v>12780</v>
      </c>
      <c r="M1879" s="203">
        <v>0</v>
      </c>
      <c r="O1879" s="190"/>
    </row>
    <row r="1880" spans="2:15" s="173" customFormat="1" ht="15.75" customHeight="1" outlineLevel="2" x14ac:dyDescent="0.3">
      <c r="B1880" s="210" t="s">
        <v>2625</v>
      </c>
      <c r="C1880" s="20" t="s">
        <v>727</v>
      </c>
      <c r="D1880" s="212" t="s">
        <v>155</v>
      </c>
      <c r="E1880" s="29">
        <v>35.5</v>
      </c>
      <c r="F1880" s="106">
        <f t="shared" si="494"/>
        <v>480</v>
      </c>
      <c r="G1880" s="237">
        <v>180</v>
      </c>
      <c r="H1880" s="237">
        <v>300</v>
      </c>
      <c r="I1880" s="237">
        <v>0</v>
      </c>
      <c r="J1880" s="194">
        <f t="shared" si="495"/>
        <v>17040</v>
      </c>
      <c r="K1880" s="212"/>
      <c r="L1880" s="203">
        <v>17040</v>
      </c>
      <c r="M1880" s="203">
        <v>0</v>
      </c>
      <c r="O1880" s="190"/>
    </row>
    <row r="1881" spans="2:15" s="173" customFormat="1" ht="15.75" customHeight="1" outlineLevel="2" x14ac:dyDescent="0.3">
      <c r="B1881" s="176" t="s">
        <v>2626</v>
      </c>
      <c r="C1881" s="132" t="s">
        <v>740</v>
      </c>
      <c r="D1881" s="174"/>
      <c r="E1881" s="227"/>
      <c r="F1881" s="106"/>
      <c r="G1881" s="237"/>
      <c r="H1881" s="237"/>
      <c r="I1881" s="237"/>
      <c r="J1881" s="194"/>
      <c r="K1881" s="212"/>
      <c r="L1881" s="203">
        <v>0</v>
      </c>
      <c r="M1881" s="203">
        <v>0</v>
      </c>
      <c r="O1881" s="190"/>
    </row>
    <row r="1882" spans="2:15" s="173" customFormat="1" ht="15.75" customHeight="1" outlineLevel="2" x14ac:dyDescent="0.3">
      <c r="B1882" s="210" t="s">
        <v>2627</v>
      </c>
      <c r="C1882" s="20" t="s">
        <v>741</v>
      </c>
      <c r="D1882" s="212" t="s">
        <v>8</v>
      </c>
      <c r="E1882" s="29">
        <v>8.27</v>
      </c>
      <c r="F1882" s="106">
        <f t="shared" ref="F1882:F1884" si="496">G1882+H1882+I1882*90</f>
        <v>10656</v>
      </c>
      <c r="G1882" s="237">
        <v>3600</v>
      </c>
      <c r="H1882" s="237">
        <v>7056</v>
      </c>
      <c r="I1882" s="237">
        <v>0</v>
      </c>
      <c r="J1882" s="194">
        <f t="shared" ref="J1882:J1884" si="497">E1882*F1882</f>
        <v>88125.119999999995</v>
      </c>
      <c r="K1882" s="212"/>
      <c r="L1882" s="203">
        <v>88125.119999999995</v>
      </c>
      <c r="M1882" s="203">
        <v>0</v>
      </c>
      <c r="O1882" s="190"/>
    </row>
    <row r="1883" spans="2:15" s="173" customFormat="1" ht="15.75" customHeight="1" outlineLevel="2" x14ac:dyDescent="0.3">
      <c r="B1883" s="210" t="s">
        <v>2628</v>
      </c>
      <c r="C1883" s="20" t="s">
        <v>730</v>
      </c>
      <c r="D1883" s="212" t="s">
        <v>11</v>
      </c>
      <c r="E1883" s="29">
        <v>42.42</v>
      </c>
      <c r="F1883" s="106">
        <f t="shared" si="496"/>
        <v>2052</v>
      </c>
      <c r="G1883" s="237">
        <v>600</v>
      </c>
      <c r="H1883" s="237">
        <v>1452</v>
      </c>
      <c r="I1883" s="237">
        <v>0</v>
      </c>
      <c r="J1883" s="194">
        <f t="shared" si="497"/>
        <v>87045.84</v>
      </c>
      <c r="K1883" s="212"/>
      <c r="L1883" s="203">
        <v>87045.84</v>
      </c>
      <c r="M1883" s="203">
        <v>0</v>
      </c>
      <c r="O1883" s="190"/>
    </row>
    <row r="1884" spans="2:15" s="173" customFormat="1" ht="15.75" customHeight="1" outlineLevel="2" x14ac:dyDescent="0.3">
      <c r="B1884" s="210" t="s">
        <v>2629</v>
      </c>
      <c r="C1884" s="20" t="s">
        <v>742</v>
      </c>
      <c r="D1884" s="212" t="s">
        <v>11</v>
      </c>
      <c r="E1884" s="29">
        <v>42.42</v>
      </c>
      <c r="F1884" s="106">
        <f t="shared" si="496"/>
        <v>702</v>
      </c>
      <c r="G1884" s="237">
        <v>240</v>
      </c>
      <c r="H1884" s="237">
        <v>462</v>
      </c>
      <c r="I1884" s="237">
        <v>0</v>
      </c>
      <c r="J1884" s="194">
        <f t="shared" si="497"/>
        <v>29778.84</v>
      </c>
      <c r="K1884" s="212"/>
      <c r="L1884" s="203">
        <v>29778.84</v>
      </c>
      <c r="M1884" s="203">
        <v>0</v>
      </c>
      <c r="O1884" s="190"/>
    </row>
    <row r="1885" spans="2:15" s="173" customFormat="1" ht="15.75" customHeight="1" outlineLevel="2" x14ac:dyDescent="0.3">
      <c r="B1885" s="176" t="s">
        <v>2630</v>
      </c>
      <c r="C1885" s="132" t="s">
        <v>710</v>
      </c>
      <c r="D1885" s="174"/>
      <c r="E1885" s="227"/>
      <c r="F1885" s="193"/>
      <c r="G1885" s="237"/>
      <c r="H1885" s="237"/>
      <c r="I1885" s="237"/>
      <c r="J1885" s="194"/>
      <c r="K1885" s="196"/>
      <c r="L1885" s="203">
        <v>0</v>
      </c>
      <c r="M1885" s="203">
        <v>0</v>
      </c>
      <c r="O1885" s="190"/>
    </row>
    <row r="1886" spans="2:15" s="173" customFormat="1" ht="31.5" customHeight="1" outlineLevel="2" x14ac:dyDescent="0.3">
      <c r="B1886" s="210" t="s">
        <v>2631</v>
      </c>
      <c r="C1886" s="20" t="s">
        <v>733</v>
      </c>
      <c r="D1886" s="212" t="s">
        <v>11</v>
      </c>
      <c r="E1886" s="29">
        <v>39.96</v>
      </c>
      <c r="F1886" s="106">
        <f t="shared" ref="F1886:F1892" si="498">G1886+H1886+I1886*90</f>
        <v>413.68</v>
      </c>
      <c r="G1886" s="237">
        <v>150</v>
      </c>
      <c r="H1886" s="237">
        <v>263.68</v>
      </c>
      <c r="I1886" s="237">
        <v>0</v>
      </c>
      <c r="J1886" s="114">
        <f t="shared" ref="J1886:J1892" si="499">E1886*F1886</f>
        <v>16530.650000000001</v>
      </c>
      <c r="K1886" s="212"/>
      <c r="L1886" s="203">
        <v>16530.52</v>
      </c>
      <c r="M1886" s="203">
        <v>0.13</v>
      </c>
      <c r="O1886" s="190"/>
    </row>
    <row r="1887" spans="2:15" s="173" customFormat="1" ht="15.75" customHeight="1" outlineLevel="2" x14ac:dyDescent="0.3">
      <c r="B1887" s="210" t="s">
        <v>2633</v>
      </c>
      <c r="C1887" s="20" t="s">
        <v>734</v>
      </c>
      <c r="D1887" s="212" t="s">
        <v>11</v>
      </c>
      <c r="E1887" s="29">
        <v>39.96</v>
      </c>
      <c r="F1887" s="106">
        <f t="shared" si="498"/>
        <v>438.42</v>
      </c>
      <c r="G1887" s="237">
        <v>150</v>
      </c>
      <c r="H1887" s="237">
        <v>288.42</v>
      </c>
      <c r="I1887" s="237">
        <v>0</v>
      </c>
      <c r="J1887" s="114">
        <f t="shared" si="499"/>
        <v>17519.259999999998</v>
      </c>
      <c r="K1887" s="212"/>
      <c r="L1887" s="203">
        <v>17519.259999999998</v>
      </c>
      <c r="M1887" s="203">
        <v>0</v>
      </c>
      <c r="O1887" s="190"/>
    </row>
    <row r="1888" spans="2:15" s="173" customFormat="1" ht="15.75" customHeight="1" outlineLevel="2" x14ac:dyDescent="0.3">
      <c r="B1888" s="210" t="s">
        <v>2634</v>
      </c>
      <c r="C1888" s="20" t="s">
        <v>735</v>
      </c>
      <c r="D1888" s="212" t="s">
        <v>11</v>
      </c>
      <c r="E1888" s="29">
        <v>39.96</v>
      </c>
      <c r="F1888" s="106">
        <f t="shared" si="498"/>
        <v>126</v>
      </c>
      <c r="G1888" s="237">
        <v>60</v>
      </c>
      <c r="H1888" s="237">
        <v>66</v>
      </c>
      <c r="I1888" s="237">
        <v>0</v>
      </c>
      <c r="J1888" s="114">
        <f t="shared" si="499"/>
        <v>5034.96</v>
      </c>
      <c r="K1888" s="212"/>
      <c r="L1888" s="203">
        <v>5034.96</v>
      </c>
      <c r="M1888" s="203">
        <v>0</v>
      </c>
      <c r="O1888" s="190"/>
    </row>
    <row r="1889" spans="2:15" s="173" customFormat="1" ht="15.75" customHeight="1" outlineLevel="2" x14ac:dyDescent="0.3">
      <c r="B1889" s="210" t="s">
        <v>2635</v>
      </c>
      <c r="C1889" s="20" t="s">
        <v>714</v>
      </c>
      <c r="D1889" s="212" t="s">
        <v>11</v>
      </c>
      <c r="E1889" s="29">
        <v>133.19999999999999</v>
      </c>
      <c r="F1889" s="106">
        <f t="shared" si="498"/>
        <v>12960</v>
      </c>
      <c r="G1889" s="237">
        <v>2400</v>
      </c>
      <c r="H1889" s="237">
        <v>10560</v>
      </c>
      <c r="I1889" s="237">
        <v>0</v>
      </c>
      <c r="J1889" s="114">
        <f t="shared" si="499"/>
        <v>1726272</v>
      </c>
      <c r="K1889" s="212"/>
      <c r="L1889" s="203">
        <v>1726272</v>
      </c>
      <c r="M1889" s="203">
        <v>0</v>
      </c>
      <c r="O1889" s="190"/>
    </row>
    <row r="1890" spans="2:15" s="173" customFormat="1" ht="15.75" customHeight="1" outlineLevel="2" x14ac:dyDescent="0.3">
      <c r="B1890" s="210" t="s">
        <v>2606</v>
      </c>
      <c r="C1890" s="20" t="s">
        <v>736</v>
      </c>
      <c r="D1890" s="212" t="s">
        <v>8</v>
      </c>
      <c r="E1890" s="29">
        <v>13.32</v>
      </c>
      <c r="F1890" s="106">
        <f t="shared" si="498"/>
        <v>9336</v>
      </c>
      <c r="G1890" s="237">
        <v>2280</v>
      </c>
      <c r="H1890" s="237">
        <v>7056</v>
      </c>
      <c r="I1890" s="237">
        <v>0</v>
      </c>
      <c r="J1890" s="114">
        <f t="shared" si="499"/>
        <v>124355.52</v>
      </c>
      <c r="K1890" s="212"/>
      <c r="L1890" s="203">
        <v>124355.52</v>
      </c>
      <c r="M1890" s="203">
        <v>0</v>
      </c>
      <c r="O1890" s="190"/>
    </row>
    <row r="1891" spans="2:15" s="173" customFormat="1" ht="15.75" customHeight="1" outlineLevel="2" x14ac:dyDescent="0.3">
      <c r="B1891" s="210" t="s">
        <v>2636</v>
      </c>
      <c r="C1891" s="20" t="s">
        <v>716</v>
      </c>
      <c r="D1891" s="212" t="s">
        <v>155</v>
      </c>
      <c r="E1891" s="29">
        <v>266.39999999999998</v>
      </c>
      <c r="F1891" s="106">
        <f t="shared" si="498"/>
        <v>5340</v>
      </c>
      <c r="G1891" s="237">
        <v>720</v>
      </c>
      <c r="H1891" s="237">
        <v>4620</v>
      </c>
      <c r="I1891" s="237">
        <v>0</v>
      </c>
      <c r="J1891" s="114">
        <f t="shared" si="499"/>
        <v>1422576</v>
      </c>
      <c r="K1891" s="212"/>
      <c r="L1891" s="203">
        <v>1422576</v>
      </c>
      <c r="M1891" s="203">
        <v>0</v>
      </c>
      <c r="O1891" s="190"/>
    </row>
    <row r="1892" spans="2:15" ht="23.25" customHeight="1" outlineLevel="2" x14ac:dyDescent="0.3">
      <c r="B1892" s="3" t="s">
        <v>2637</v>
      </c>
      <c r="C1892" s="174" t="s">
        <v>738</v>
      </c>
      <c r="D1892" s="212" t="s">
        <v>31</v>
      </c>
      <c r="E1892" s="29">
        <v>7</v>
      </c>
      <c r="F1892" s="106">
        <f t="shared" si="498"/>
        <v>1288.8</v>
      </c>
      <c r="G1892" s="237">
        <v>300</v>
      </c>
      <c r="H1892" s="237">
        <v>988.8</v>
      </c>
      <c r="I1892" s="237">
        <v>0</v>
      </c>
      <c r="J1892" s="114">
        <f t="shared" si="499"/>
        <v>9021.6</v>
      </c>
      <c r="K1892" s="195"/>
      <c r="L1892" s="203">
        <v>9021.6</v>
      </c>
      <c r="M1892" s="203">
        <v>0</v>
      </c>
      <c r="O1892" s="190"/>
    </row>
    <row r="1893" spans="2:15" ht="15.75" customHeight="1" outlineLevel="1" x14ac:dyDescent="0.3">
      <c r="B1893" s="172" t="s">
        <v>2085</v>
      </c>
      <c r="C1893" s="171" t="s">
        <v>252</v>
      </c>
      <c r="D1893" s="168"/>
      <c r="E1893" s="107"/>
      <c r="F1893" s="169"/>
      <c r="G1893" s="169"/>
      <c r="H1893" s="169"/>
      <c r="I1893" s="169"/>
      <c r="J1893" s="112">
        <f>SUBTOTAL(9,J1894:J1897)</f>
        <v>15031320.189999999</v>
      </c>
      <c r="K1893" s="16"/>
      <c r="L1893" s="203">
        <v>0</v>
      </c>
      <c r="M1893" s="203"/>
      <c r="O1893" s="190"/>
    </row>
    <row r="1894" spans="2:15" ht="94.5" customHeight="1" outlineLevel="2" x14ac:dyDescent="0.3">
      <c r="B1894" s="3" t="s">
        <v>2638</v>
      </c>
      <c r="C1894" s="2" t="s">
        <v>552</v>
      </c>
      <c r="D1894" s="195" t="s">
        <v>55</v>
      </c>
      <c r="E1894" s="1">
        <v>101</v>
      </c>
      <c r="F1894" s="106">
        <f t="shared" ref="F1894:F1897" si="500">G1894+H1894+I1894*90</f>
        <v>65400</v>
      </c>
      <c r="G1894" s="237">
        <v>1800</v>
      </c>
      <c r="H1894" s="237">
        <v>63600</v>
      </c>
      <c r="I1894" s="237">
        <v>0</v>
      </c>
      <c r="J1894" s="114">
        <f t="shared" ref="J1894:J1897" si="501">E1894*F1894</f>
        <v>6605400</v>
      </c>
      <c r="K1894" s="195" t="s">
        <v>253</v>
      </c>
      <c r="L1894" s="203">
        <v>6605400</v>
      </c>
      <c r="M1894" s="203">
        <v>0</v>
      </c>
      <c r="O1894" s="190"/>
    </row>
    <row r="1895" spans="2:15" ht="94.5" customHeight="1" outlineLevel="2" x14ac:dyDescent="0.3">
      <c r="B1895" s="3" t="s">
        <v>2639</v>
      </c>
      <c r="C1895" s="2" t="s">
        <v>553</v>
      </c>
      <c r="D1895" s="195" t="s">
        <v>55</v>
      </c>
      <c r="E1895" s="1">
        <v>107</v>
      </c>
      <c r="F1895" s="106">
        <f t="shared" si="500"/>
        <v>61026.17</v>
      </c>
      <c r="G1895" s="237">
        <v>2828.41</v>
      </c>
      <c r="H1895" s="237">
        <v>58197.760000000002</v>
      </c>
      <c r="I1895" s="237">
        <v>0</v>
      </c>
      <c r="J1895" s="114">
        <f t="shared" si="501"/>
        <v>6529800.1900000004</v>
      </c>
      <c r="K1895" s="195" t="s">
        <v>253</v>
      </c>
      <c r="L1895" s="203">
        <v>6529800</v>
      </c>
      <c r="M1895" s="203">
        <v>0.19</v>
      </c>
      <c r="O1895" s="190"/>
    </row>
    <row r="1896" spans="2:15" ht="63" customHeight="1" outlineLevel="2" x14ac:dyDescent="0.3">
      <c r="B1896" s="3" t="s">
        <v>2640</v>
      </c>
      <c r="C1896" s="2" t="s">
        <v>254</v>
      </c>
      <c r="D1896" s="195" t="s">
        <v>55</v>
      </c>
      <c r="E1896" s="1">
        <v>1</v>
      </c>
      <c r="F1896" s="106">
        <f t="shared" si="500"/>
        <v>20160</v>
      </c>
      <c r="G1896" s="237">
        <v>840</v>
      </c>
      <c r="H1896" s="237">
        <v>19320</v>
      </c>
      <c r="I1896" s="237">
        <v>0</v>
      </c>
      <c r="J1896" s="114">
        <f t="shared" si="501"/>
        <v>20160</v>
      </c>
      <c r="K1896" s="195"/>
      <c r="L1896" s="203">
        <v>20160</v>
      </c>
      <c r="M1896" s="203">
        <v>0</v>
      </c>
      <c r="O1896" s="190"/>
    </row>
    <row r="1897" spans="2:15" ht="47.25" customHeight="1" outlineLevel="2" x14ac:dyDescent="0.3">
      <c r="B1897" s="176" t="s">
        <v>2641</v>
      </c>
      <c r="C1897" s="174" t="s">
        <v>868</v>
      </c>
      <c r="D1897" s="213" t="s">
        <v>55</v>
      </c>
      <c r="E1897" s="29">
        <v>162</v>
      </c>
      <c r="F1897" s="106">
        <f t="shared" si="500"/>
        <v>11580</v>
      </c>
      <c r="G1897" s="237">
        <v>1080</v>
      </c>
      <c r="H1897" s="237">
        <v>10500</v>
      </c>
      <c r="I1897" s="237">
        <v>0</v>
      </c>
      <c r="J1897" s="114">
        <f t="shared" si="501"/>
        <v>1875960</v>
      </c>
      <c r="K1897" s="195"/>
      <c r="L1897" s="203">
        <v>1875960</v>
      </c>
      <c r="M1897" s="203">
        <v>0</v>
      </c>
      <c r="O1897" s="190"/>
    </row>
    <row r="1898" spans="2:15" ht="15.75" customHeight="1" outlineLevel="1" x14ac:dyDescent="0.3">
      <c r="B1898" s="172" t="s">
        <v>2086</v>
      </c>
      <c r="C1898" s="171" t="s">
        <v>255</v>
      </c>
      <c r="D1898" s="168"/>
      <c r="E1898" s="107"/>
      <c r="F1898" s="169"/>
      <c r="G1898" s="169"/>
      <c r="H1898" s="169"/>
      <c r="I1898" s="169"/>
      <c r="J1898" s="112">
        <f>SUBTOTAL(9,J1899:J1901)</f>
        <v>21888900</v>
      </c>
      <c r="K1898" s="16"/>
      <c r="L1898" s="203">
        <v>0</v>
      </c>
      <c r="M1898" s="203"/>
      <c r="O1898" s="190"/>
    </row>
    <row r="1899" spans="2:15" ht="31.5" customHeight="1" outlineLevel="2" x14ac:dyDescent="0.3">
      <c r="B1899" s="3" t="s">
        <v>2642</v>
      </c>
      <c r="C1899" s="2" t="s">
        <v>256</v>
      </c>
      <c r="D1899" s="195" t="s">
        <v>257</v>
      </c>
      <c r="E1899" s="1">
        <v>100</v>
      </c>
      <c r="F1899" s="106">
        <f t="shared" ref="F1899:F1901" si="502">G1899+H1899+I1899*90</f>
        <v>189000</v>
      </c>
      <c r="G1899" s="237">
        <v>20250</v>
      </c>
      <c r="H1899" s="237">
        <v>168750</v>
      </c>
      <c r="I1899" s="237">
        <v>0</v>
      </c>
      <c r="J1899" s="114">
        <f t="shared" ref="J1899:J1901" si="503">E1899*F1899</f>
        <v>18900000</v>
      </c>
      <c r="K1899" s="195"/>
      <c r="L1899" s="203">
        <v>18900000</v>
      </c>
      <c r="M1899" s="203">
        <v>0</v>
      </c>
      <c r="O1899" s="190"/>
    </row>
    <row r="1900" spans="2:15" ht="78.75" customHeight="1" outlineLevel="2" x14ac:dyDescent="0.3">
      <c r="B1900" s="3" t="s">
        <v>2643</v>
      </c>
      <c r="C1900" s="2" t="s">
        <v>554</v>
      </c>
      <c r="D1900" s="195" t="s">
        <v>155</v>
      </c>
      <c r="E1900" s="1">
        <v>148</v>
      </c>
      <c r="F1900" s="106">
        <f t="shared" si="502"/>
        <v>7425</v>
      </c>
      <c r="G1900" s="237">
        <v>2025</v>
      </c>
      <c r="H1900" s="237">
        <v>5400</v>
      </c>
      <c r="I1900" s="237">
        <v>0</v>
      </c>
      <c r="J1900" s="114">
        <f t="shared" si="503"/>
        <v>1098900</v>
      </c>
      <c r="K1900" s="195" t="s">
        <v>253</v>
      </c>
      <c r="L1900" s="203">
        <v>1098900</v>
      </c>
      <c r="M1900" s="203">
        <v>0</v>
      </c>
      <c r="O1900" s="190"/>
    </row>
    <row r="1901" spans="2:15" ht="31.5" customHeight="1" outlineLevel="2" x14ac:dyDescent="0.3">
      <c r="B1901" s="3" t="s">
        <v>2644</v>
      </c>
      <c r="C1901" s="2" t="s">
        <v>258</v>
      </c>
      <c r="D1901" s="195" t="s">
        <v>257</v>
      </c>
      <c r="E1901" s="1">
        <v>10</v>
      </c>
      <c r="F1901" s="106">
        <f t="shared" si="502"/>
        <v>189000</v>
      </c>
      <c r="G1901" s="237">
        <v>20250</v>
      </c>
      <c r="H1901" s="237">
        <v>168750</v>
      </c>
      <c r="I1901" s="237">
        <v>0</v>
      </c>
      <c r="J1901" s="114">
        <f t="shared" si="503"/>
        <v>1890000</v>
      </c>
      <c r="K1901" s="195"/>
      <c r="L1901" s="203">
        <v>1890000</v>
      </c>
      <c r="M1901" s="203">
        <v>0</v>
      </c>
      <c r="O1901" s="190"/>
    </row>
    <row r="1902" spans="2:15" ht="15.75" customHeight="1" outlineLevel="1" x14ac:dyDescent="0.3">
      <c r="B1902" s="172" t="s">
        <v>2087</v>
      </c>
      <c r="C1902" s="171" t="s">
        <v>39</v>
      </c>
      <c r="D1902" s="168"/>
      <c r="E1902" s="107"/>
      <c r="F1902" s="169"/>
      <c r="G1902" s="169"/>
      <c r="H1902" s="169"/>
      <c r="I1902" s="169"/>
      <c r="J1902" s="112">
        <f>SUBTOTAL(9,J1903:J1912)</f>
        <v>4906644.0999999996</v>
      </c>
      <c r="K1902" s="16"/>
      <c r="L1902" s="203">
        <v>0</v>
      </c>
      <c r="M1902" s="203"/>
      <c r="O1902" s="190"/>
    </row>
    <row r="1903" spans="2:15" ht="31.5" customHeight="1" outlineLevel="2" x14ac:dyDescent="0.3">
      <c r="B1903" s="3" t="s">
        <v>2645</v>
      </c>
      <c r="C1903" s="2" t="s">
        <v>259</v>
      </c>
      <c r="D1903" s="195" t="s">
        <v>54</v>
      </c>
      <c r="E1903" s="1">
        <v>1</v>
      </c>
      <c r="F1903" s="106">
        <f t="shared" ref="F1903:F1912" si="504">G1903+H1903+I1903*90</f>
        <v>42000</v>
      </c>
      <c r="G1903" s="237">
        <v>36000</v>
      </c>
      <c r="H1903" s="237">
        <v>6000</v>
      </c>
      <c r="I1903" s="237">
        <v>0</v>
      </c>
      <c r="J1903" s="114">
        <f t="shared" ref="J1903:J1912" si="505">E1903*F1903</f>
        <v>42000</v>
      </c>
      <c r="K1903" s="195" t="s">
        <v>253</v>
      </c>
      <c r="L1903" s="203">
        <v>42000</v>
      </c>
      <c r="M1903" s="203">
        <v>0</v>
      </c>
      <c r="O1903" s="190"/>
    </row>
    <row r="1904" spans="2:15" ht="47.25" customHeight="1" outlineLevel="2" x14ac:dyDescent="0.3">
      <c r="B1904" s="3" t="s">
        <v>2646</v>
      </c>
      <c r="C1904" s="2" t="s">
        <v>260</v>
      </c>
      <c r="D1904" s="195" t="s">
        <v>54</v>
      </c>
      <c r="E1904" s="1">
        <v>19</v>
      </c>
      <c r="F1904" s="106">
        <f t="shared" si="504"/>
        <v>11400</v>
      </c>
      <c r="G1904" s="237">
        <v>8400</v>
      </c>
      <c r="H1904" s="237">
        <v>3000</v>
      </c>
      <c r="I1904" s="237">
        <v>0</v>
      </c>
      <c r="J1904" s="114">
        <f t="shared" si="505"/>
        <v>216600</v>
      </c>
      <c r="K1904" s="195" t="s">
        <v>253</v>
      </c>
      <c r="L1904" s="203">
        <v>216600</v>
      </c>
      <c r="M1904" s="203">
        <v>0</v>
      </c>
      <c r="O1904" s="190"/>
    </row>
    <row r="1905" spans="2:15" ht="47.25" customHeight="1" outlineLevel="2" x14ac:dyDescent="0.3">
      <c r="B1905" s="3" t="s">
        <v>2647</v>
      </c>
      <c r="C1905" s="2" t="s">
        <v>261</v>
      </c>
      <c r="D1905" s="195" t="s">
        <v>54</v>
      </c>
      <c r="E1905" s="1">
        <v>19</v>
      </c>
      <c r="F1905" s="106">
        <f t="shared" si="504"/>
        <v>13800</v>
      </c>
      <c r="G1905" s="237">
        <v>10800</v>
      </c>
      <c r="H1905" s="237">
        <v>3000</v>
      </c>
      <c r="I1905" s="237">
        <v>0</v>
      </c>
      <c r="J1905" s="114">
        <f t="shared" si="505"/>
        <v>262200</v>
      </c>
      <c r="K1905" s="195" t="s">
        <v>253</v>
      </c>
      <c r="L1905" s="203">
        <v>262200</v>
      </c>
      <c r="M1905" s="203">
        <v>0</v>
      </c>
      <c r="O1905" s="190"/>
    </row>
    <row r="1906" spans="2:15" ht="31.5" customHeight="1" outlineLevel="2" x14ac:dyDescent="0.3">
      <c r="B1906" s="3" t="s">
        <v>2648</v>
      </c>
      <c r="C1906" s="2" t="s">
        <v>262</v>
      </c>
      <c r="D1906" s="195" t="s">
        <v>54</v>
      </c>
      <c r="E1906" s="1">
        <v>19</v>
      </c>
      <c r="F1906" s="106">
        <f t="shared" si="504"/>
        <v>1140</v>
      </c>
      <c r="G1906" s="237">
        <v>360</v>
      </c>
      <c r="H1906" s="237">
        <v>780</v>
      </c>
      <c r="I1906" s="237">
        <v>0</v>
      </c>
      <c r="J1906" s="114">
        <f t="shared" si="505"/>
        <v>21660</v>
      </c>
      <c r="K1906" s="195" t="s">
        <v>253</v>
      </c>
      <c r="L1906" s="203">
        <v>21660</v>
      </c>
      <c r="M1906" s="203">
        <v>0</v>
      </c>
      <c r="O1906" s="190"/>
    </row>
    <row r="1907" spans="2:15" ht="47.25" customHeight="1" outlineLevel="2" x14ac:dyDescent="0.3">
      <c r="B1907" s="3" t="s">
        <v>2649</v>
      </c>
      <c r="C1907" s="2" t="s">
        <v>263</v>
      </c>
      <c r="D1907" s="195" t="s">
        <v>54</v>
      </c>
      <c r="E1907" s="1">
        <v>19</v>
      </c>
      <c r="F1907" s="106">
        <f t="shared" si="504"/>
        <v>11400</v>
      </c>
      <c r="G1907" s="237">
        <v>8400</v>
      </c>
      <c r="H1907" s="237">
        <v>3000</v>
      </c>
      <c r="I1907" s="237">
        <v>0</v>
      </c>
      <c r="J1907" s="114">
        <f t="shared" si="505"/>
        <v>216600</v>
      </c>
      <c r="K1907" s="195" t="s">
        <v>253</v>
      </c>
      <c r="L1907" s="203">
        <v>216600</v>
      </c>
      <c r="M1907" s="203">
        <v>0</v>
      </c>
      <c r="O1907" s="190"/>
    </row>
    <row r="1908" spans="2:15" ht="31.5" customHeight="1" outlineLevel="2" x14ac:dyDescent="0.3">
      <c r="B1908" s="3" t="s">
        <v>2650</v>
      </c>
      <c r="C1908" s="2" t="s">
        <v>264</v>
      </c>
      <c r="D1908" s="195" t="s">
        <v>54</v>
      </c>
      <c r="E1908" s="1">
        <v>101</v>
      </c>
      <c r="F1908" s="106">
        <f t="shared" si="504"/>
        <v>2040</v>
      </c>
      <c r="G1908" s="237">
        <v>1440</v>
      </c>
      <c r="H1908" s="237">
        <v>600</v>
      </c>
      <c r="I1908" s="237">
        <v>0</v>
      </c>
      <c r="J1908" s="114">
        <f t="shared" si="505"/>
        <v>206040</v>
      </c>
      <c r="K1908" s="195" t="s">
        <v>253</v>
      </c>
      <c r="L1908" s="203">
        <v>206040</v>
      </c>
      <c r="M1908" s="203">
        <v>0</v>
      </c>
      <c r="O1908" s="190"/>
    </row>
    <row r="1909" spans="2:15" ht="47.25" customHeight="1" outlineLevel="2" x14ac:dyDescent="0.3">
      <c r="B1909" s="3" t="s">
        <v>2651</v>
      </c>
      <c r="C1909" s="2" t="s">
        <v>265</v>
      </c>
      <c r="D1909" s="195" t="s">
        <v>54</v>
      </c>
      <c r="E1909" s="1">
        <v>1</v>
      </c>
      <c r="F1909" s="106">
        <f t="shared" si="504"/>
        <v>1920000</v>
      </c>
      <c r="G1909" s="237">
        <v>360000</v>
      </c>
      <c r="H1909" s="237">
        <v>1560000</v>
      </c>
      <c r="I1909" s="237">
        <v>0</v>
      </c>
      <c r="J1909" s="114">
        <f t="shared" si="505"/>
        <v>1920000</v>
      </c>
      <c r="K1909" s="195" t="s">
        <v>253</v>
      </c>
      <c r="L1909" s="203">
        <v>1920000</v>
      </c>
      <c r="M1909" s="203">
        <v>0</v>
      </c>
      <c r="O1909" s="190"/>
    </row>
    <row r="1910" spans="2:15" ht="126" customHeight="1" outlineLevel="2" x14ac:dyDescent="0.3">
      <c r="B1910" s="3" t="s">
        <v>2652</v>
      </c>
      <c r="C1910" s="2" t="s">
        <v>266</v>
      </c>
      <c r="D1910" s="195" t="s">
        <v>54</v>
      </c>
      <c r="E1910" s="1">
        <v>1</v>
      </c>
      <c r="F1910" s="106">
        <f t="shared" si="504"/>
        <v>1736844.1</v>
      </c>
      <c r="G1910" s="237">
        <v>447020.79999999999</v>
      </c>
      <c r="H1910" s="237">
        <v>0</v>
      </c>
      <c r="I1910" s="237">
        <v>14331.37</v>
      </c>
      <c r="J1910" s="114">
        <f t="shared" si="505"/>
        <v>1736844.1</v>
      </c>
      <c r="K1910" s="195" t="s">
        <v>253</v>
      </c>
      <c r="L1910" s="203">
        <v>1736843.86</v>
      </c>
      <c r="M1910" s="203">
        <v>0.24</v>
      </c>
      <c r="O1910" s="190"/>
    </row>
    <row r="1911" spans="2:15" ht="31.5" customHeight="1" outlineLevel="2" x14ac:dyDescent="0.3">
      <c r="B1911" s="3" t="s">
        <v>2653</v>
      </c>
      <c r="C1911" s="2" t="s">
        <v>267</v>
      </c>
      <c r="D1911" s="195" t="s">
        <v>54</v>
      </c>
      <c r="E1911" s="1">
        <v>101</v>
      </c>
      <c r="F1911" s="106">
        <f t="shared" si="504"/>
        <v>2700</v>
      </c>
      <c r="G1911" s="237">
        <v>300</v>
      </c>
      <c r="H1911" s="237">
        <v>2400</v>
      </c>
      <c r="I1911" s="237">
        <v>0</v>
      </c>
      <c r="J1911" s="114">
        <f t="shared" si="505"/>
        <v>272700</v>
      </c>
      <c r="K1911" s="195" t="s">
        <v>253</v>
      </c>
      <c r="L1911" s="203">
        <v>272700</v>
      </c>
      <c r="M1911" s="203">
        <v>0</v>
      </c>
      <c r="O1911" s="190"/>
    </row>
    <row r="1912" spans="2:15" ht="31.5" customHeight="1" outlineLevel="2" x14ac:dyDescent="0.3">
      <c r="B1912" s="3" t="s">
        <v>2654</v>
      </c>
      <c r="C1912" s="2" t="s">
        <v>269</v>
      </c>
      <c r="D1912" s="195" t="s">
        <v>55</v>
      </c>
      <c r="E1912" s="1">
        <v>1</v>
      </c>
      <c r="F1912" s="106">
        <f t="shared" si="504"/>
        <v>12000</v>
      </c>
      <c r="G1912" s="237">
        <v>3000</v>
      </c>
      <c r="H1912" s="237">
        <v>9000</v>
      </c>
      <c r="I1912" s="237">
        <v>0</v>
      </c>
      <c r="J1912" s="114">
        <f t="shared" si="505"/>
        <v>12000</v>
      </c>
      <c r="K1912" s="195" t="s">
        <v>253</v>
      </c>
      <c r="L1912" s="203">
        <v>12000</v>
      </c>
      <c r="M1912" s="203">
        <v>0</v>
      </c>
      <c r="O1912" s="190"/>
    </row>
    <row r="1913" spans="2:15" ht="15.75" customHeight="1" outlineLevel="1" x14ac:dyDescent="0.3">
      <c r="B1913" s="172" t="s">
        <v>2088</v>
      </c>
      <c r="C1913" s="171" t="s">
        <v>42</v>
      </c>
      <c r="D1913" s="168"/>
      <c r="E1913" s="107"/>
      <c r="F1913" s="169"/>
      <c r="G1913" s="169"/>
      <c r="H1913" s="169"/>
      <c r="I1913" s="169"/>
      <c r="J1913" s="112">
        <f>SUBTOTAL(9,J1914:J1919)</f>
        <v>25462421.870000001</v>
      </c>
      <c r="K1913" s="16"/>
      <c r="L1913" s="203">
        <v>0</v>
      </c>
      <c r="M1913" s="203"/>
      <c r="O1913" s="190"/>
    </row>
    <row r="1914" spans="2:15" ht="47.25" customHeight="1" outlineLevel="2" x14ac:dyDescent="0.3">
      <c r="B1914" s="3" t="s">
        <v>2655</v>
      </c>
      <c r="C1914" s="2" t="s">
        <v>562</v>
      </c>
      <c r="D1914" s="195" t="s">
        <v>31</v>
      </c>
      <c r="E1914" s="1">
        <v>1</v>
      </c>
      <c r="F1914" s="106">
        <f t="shared" ref="F1914:F1919" si="506">G1914+H1914+I1914*90</f>
        <v>8797548.9299999997</v>
      </c>
      <c r="G1914" s="237">
        <v>1306311.6299999999</v>
      </c>
      <c r="H1914" s="237">
        <v>0</v>
      </c>
      <c r="I1914" s="237">
        <v>83235.97</v>
      </c>
      <c r="J1914" s="114">
        <f t="shared" ref="J1914:J1919" si="507">E1914*F1914</f>
        <v>8797548.9299999997</v>
      </c>
      <c r="K1914" s="48"/>
      <c r="L1914" s="203">
        <v>8797548.8300000001</v>
      </c>
      <c r="M1914" s="203">
        <v>0.1</v>
      </c>
      <c r="O1914" s="190"/>
    </row>
    <row r="1915" spans="2:15" ht="15.75" customHeight="1" outlineLevel="2" x14ac:dyDescent="0.3">
      <c r="B1915" s="211" t="s">
        <v>2656</v>
      </c>
      <c r="C1915" s="2" t="s">
        <v>102</v>
      </c>
      <c r="D1915" s="195" t="s">
        <v>31</v>
      </c>
      <c r="E1915" s="1">
        <v>1</v>
      </c>
      <c r="F1915" s="106">
        <f t="shared" si="506"/>
        <v>0</v>
      </c>
      <c r="G1915" s="237">
        <v>0</v>
      </c>
      <c r="H1915" s="237">
        <v>0</v>
      </c>
      <c r="I1915" s="237">
        <v>0</v>
      </c>
      <c r="J1915" s="114">
        <f t="shared" si="507"/>
        <v>0</v>
      </c>
      <c r="K1915" s="48"/>
      <c r="L1915" s="203">
        <v>0</v>
      </c>
      <c r="M1915" s="203">
        <v>0</v>
      </c>
      <c r="O1915" s="190"/>
    </row>
    <row r="1916" spans="2:15" ht="15.75" customHeight="1" outlineLevel="2" x14ac:dyDescent="0.3">
      <c r="B1916" s="211" t="s">
        <v>2657</v>
      </c>
      <c r="C1916" s="2" t="s">
        <v>101</v>
      </c>
      <c r="D1916" s="195" t="s">
        <v>31</v>
      </c>
      <c r="E1916" s="1">
        <v>1</v>
      </c>
      <c r="F1916" s="106">
        <f t="shared" si="506"/>
        <v>0</v>
      </c>
      <c r="G1916" s="237">
        <v>0</v>
      </c>
      <c r="H1916" s="237">
        <v>0</v>
      </c>
      <c r="I1916" s="237">
        <v>0</v>
      </c>
      <c r="J1916" s="114">
        <f t="shared" si="507"/>
        <v>0</v>
      </c>
      <c r="K1916" s="48"/>
      <c r="L1916" s="203">
        <v>0</v>
      </c>
      <c r="M1916" s="203">
        <v>0</v>
      </c>
      <c r="O1916" s="190"/>
    </row>
    <row r="1917" spans="2:15" ht="47.25" customHeight="1" outlineLevel="2" x14ac:dyDescent="0.3">
      <c r="B1917" s="3" t="s">
        <v>2658</v>
      </c>
      <c r="C1917" s="2" t="s">
        <v>556</v>
      </c>
      <c r="D1917" s="195" t="s">
        <v>31</v>
      </c>
      <c r="E1917" s="1">
        <v>2</v>
      </c>
      <c r="F1917" s="106">
        <f t="shared" si="506"/>
        <v>8332436.4699999997</v>
      </c>
      <c r="G1917" s="237">
        <v>1523796.97</v>
      </c>
      <c r="H1917" s="237">
        <v>0</v>
      </c>
      <c r="I1917" s="237">
        <v>75651.55</v>
      </c>
      <c r="J1917" s="114">
        <f t="shared" si="507"/>
        <v>16664872.939999999</v>
      </c>
      <c r="K1917" s="48"/>
      <c r="L1917" s="203">
        <v>16664873.789999999</v>
      </c>
      <c r="M1917" s="203">
        <v>-0.85</v>
      </c>
      <c r="O1917" s="190"/>
    </row>
    <row r="1918" spans="2:15" ht="15.75" customHeight="1" outlineLevel="2" x14ac:dyDescent="0.3">
      <c r="B1918" s="211" t="s">
        <v>2659</v>
      </c>
      <c r="C1918" s="2" t="s">
        <v>102</v>
      </c>
      <c r="D1918" s="195" t="s">
        <v>31</v>
      </c>
      <c r="E1918" s="1">
        <v>2</v>
      </c>
      <c r="F1918" s="106">
        <f t="shared" si="506"/>
        <v>0</v>
      </c>
      <c r="G1918" s="237">
        <v>0</v>
      </c>
      <c r="H1918" s="237">
        <v>0</v>
      </c>
      <c r="I1918" s="237">
        <v>0</v>
      </c>
      <c r="J1918" s="114">
        <f t="shared" si="507"/>
        <v>0</v>
      </c>
      <c r="K1918" s="48"/>
      <c r="L1918" s="203">
        <v>0</v>
      </c>
      <c r="M1918" s="203">
        <v>0</v>
      </c>
      <c r="O1918" s="190"/>
    </row>
    <row r="1919" spans="2:15" ht="15.75" customHeight="1" outlineLevel="2" x14ac:dyDescent="0.3">
      <c r="B1919" s="211" t="s">
        <v>2660</v>
      </c>
      <c r="C1919" s="2" t="s">
        <v>101</v>
      </c>
      <c r="D1919" s="195" t="s">
        <v>31</v>
      </c>
      <c r="E1919" s="1">
        <v>2</v>
      </c>
      <c r="F1919" s="106">
        <f t="shared" si="506"/>
        <v>0</v>
      </c>
      <c r="G1919" s="237">
        <v>0</v>
      </c>
      <c r="H1919" s="237">
        <v>0</v>
      </c>
      <c r="I1919" s="237">
        <v>0</v>
      </c>
      <c r="J1919" s="114">
        <f t="shared" si="507"/>
        <v>0</v>
      </c>
      <c r="K1919" s="48"/>
      <c r="L1919" s="203">
        <v>0</v>
      </c>
      <c r="M1919" s="203">
        <v>0</v>
      </c>
      <c r="O1919" s="190"/>
    </row>
    <row r="1920" spans="2:15" ht="15.75" customHeight="1" outlineLevel="1" x14ac:dyDescent="0.3">
      <c r="B1920" s="172" t="s">
        <v>2089</v>
      </c>
      <c r="C1920" s="97" t="s">
        <v>643</v>
      </c>
      <c r="D1920" s="238" t="s">
        <v>11</v>
      </c>
      <c r="E1920" s="169">
        <f>E1925+E1930+E1938</f>
        <v>8734.0499999999993</v>
      </c>
      <c r="F1920" s="169"/>
      <c r="G1920" s="169"/>
      <c r="H1920" s="169"/>
      <c r="I1920" s="169"/>
      <c r="J1920" s="112">
        <f>SUBTOTAL(9,J1921:J1944)</f>
        <v>179851040.97999999</v>
      </c>
      <c r="K1920" s="16"/>
      <c r="L1920" s="203">
        <v>0</v>
      </c>
      <c r="M1920" s="203"/>
      <c r="O1920" s="190"/>
    </row>
    <row r="1921" spans="2:15" s="173" customFormat="1" ht="15.75" customHeight="1" outlineLevel="2" x14ac:dyDescent="0.3">
      <c r="B1921" s="176" t="s">
        <v>2661</v>
      </c>
      <c r="C1921" s="96" t="s">
        <v>763</v>
      </c>
      <c r="D1921" s="212" t="s">
        <v>11</v>
      </c>
      <c r="E1921" s="29">
        <v>4978.12</v>
      </c>
      <c r="F1921" s="193"/>
      <c r="G1921" s="237"/>
      <c r="H1921" s="237"/>
      <c r="I1921" s="237"/>
      <c r="J1921" s="194"/>
      <c r="K1921" s="212"/>
      <c r="L1921" s="203">
        <v>0</v>
      </c>
      <c r="M1921" s="203">
        <v>0</v>
      </c>
      <c r="O1921" s="190"/>
    </row>
    <row r="1922" spans="2:15" s="173" customFormat="1" ht="31.5" customHeight="1" outlineLevel="2" x14ac:dyDescent="0.3">
      <c r="B1922" s="210" t="s">
        <v>2662</v>
      </c>
      <c r="C1922" s="174" t="s">
        <v>594</v>
      </c>
      <c r="D1922" s="212" t="s">
        <v>11</v>
      </c>
      <c r="E1922" s="29">
        <v>4978.12</v>
      </c>
      <c r="F1922" s="193">
        <f t="shared" ref="F1922:F1925" si="508">G1922+H1922+I1922*90</f>
        <v>2780.11</v>
      </c>
      <c r="G1922" s="237">
        <v>990</v>
      </c>
      <c r="H1922" s="237">
        <v>1790.11</v>
      </c>
      <c r="I1922" s="237">
        <v>0</v>
      </c>
      <c r="J1922" s="194">
        <f t="shared" ref="J1922:J1925" si="509">E1922*F1922</f>
        <v>13839721.189999999</v>
      </c>
      <c r="K1922" s="38"/>
      <c r="L1922" s="203">
        <v>13839706.26</v>
      </c>
      <c r="M1922" s="203">
        <v>14.93</v>
      </c>
      <c r="O1922" s="190"/>
    </row>
    <row r="1923" spans="2:15" s="173" customFormat="1" ht="63" customHeight="1" outlineLevel="2" x14ac:dyDescent="0.3">
      <c r="B1923" s="210" t="s">
        <v>2663</v>
      </c>
      <c r="C1923" s="174" t="s">
        <v>637</v>
      </c>
      <c r="D1923" s="212" t="s">
        <v>11</v>
      </c>
      <c r="E1923" s="29">
        <v>4978.12</v>
      </c>
      <c r="F1923" s="193">
        <f t="shared" si="508"/>
        <v>2895.45</v>
      </c>
      <c r="G1923" s="237">
        <v>1507.77</v>
      </c>
      <c r="H1923" s="237">
        <v>1387.68</v>
      </c>
      <c r="I1923" s="237">
        <v>0</v>
      </c>
      <c r="J1923" s="194">
        <f t="shared" si="509"/>
        <v>14413897.550000001</v>
      </c>
      <c r="K1923" s="38"/>
      <c r="L1923" s="203">
        <v>14413882.57</v>
      </c>
      <c r="M1923" s="203">
        <v>14.98</v>
      </c>
      <c r="O1923" s="190"/>
    </row>
    <row r="1924" spans="2:15" s="173" customFormat="1" ht="47.25" customHeight="1" outlineLevel="2" x14ac:dyDescent="0.3">
      <c r="B1924" s="210" t="s">
        <v>2664</v>
      </c>
      <c r="C1924" s="174" t="s">
        <v>596</v>
      </c>
      <c r="D1924" s="212" t="s">
        <v>11</v>
      </c>
      <c r="E1924" s="29">
        <v>4978.12</v>
      </c>
      <c r="F1924" s="193">
        <f t="shared" si="508"/>
        <v>1589.38</v>
      </c>
      <c r="G1924" s="237">
        <v>990</v>
      </c>
      <c r="H1924" s="237">
        <v>599.38</v>
      </c>
      <c r="I1924" s="237">
        <v>0</v>
      </c>
      <c r="J1924" s="194">
        <f t="shared" si="509"/>
        <v>7912124.3700000001</v>
      </c>
      <c r="K1924" s="38"/>
      <c r="L1924" s="203">
        <v>7912119.3899999997</v>
      </c>
      <c r="M1924" s="203">
        <v>4.9800000000000004</v>
      </c>
      <c r="O1924" s="190"/>
    </row>
    <row r="1925" spans="2:15" s="173" customFormat="1" ht="31.5" customHeight="1" outlineLevel="2" x14ac:dyDescent="0.3">
      <c r="B1925" s="210" t="s">
        <v>2665</v>
      </c>
      <c r="C1925" s="174" t="s">
        <v>841</v>
      </c>
      <c r="D1925" s="212" t="s">
        <v>11</v>
      </c>
      <c r="E1925" s="29">
        <v>4978.12</v>
      </c>
      <c r="F1925" s="193">
        <f t="shared" si="508"/>
        <v>4561.74</v>
      </c>
      <c r="G1925" s="237">
        <v>2158.2399999999998</v>
      </c>
      <c r="H1925" s="237">
        <v>2403.5</v>
      </c>
      <c r="I1925" s="237">
        <v>0</v>
      </c>
      <c r="J1925" s="194">
        <f t="shared" si="509"/>
        <v>22708889.129999999</v>
      </c>
      <c r="K1925" s="38"/>
      <c r="L1925" s="203">
        <v>22708909.039999999</v>
      </c>
      <c r="M1925" s="203">
        <v>-19.91</v>
      </c>
      <c r="O1925" s="190"/>
    </row>
    <row r="1926" spans="2:15" s="173" customFormat="1" ht="15.75" customHeight="1" outlineLevel="2" x14ac:dyDescent="0.3">
      <c r="B1926" s="176" t="s">
        <v>2666</v>
      </c>
      <c r="C1926" s="96" t="s">
        <v>777</v>
      </c>
      <c r="D1926" s="212" t="s">
        <v>11</v>
      </c>
      <c r="E1926" s="29">
        <v>3496.31</v>
      </c>
      <c r="F1926" s="193"/>
      <c r="G1926" s="237"/>
      <c r="H1926" s="237"/>
      <c r="I1926" s="237"/>
      <c r="J1926" s="194"/>
      <c r="K1926" s="212"/>
      <c r="L1926" s="203">
        <v>0</v>
      </c>
      <c r="M1926" s="203">
        <v>0</v>
      </c>
      <c r="O1926" s="190"/>
    </row>
    <row r="1927" spans="2:15" s="173" customFormat="1" ht="31.2" outlineLevel="2" x14ac:dyDescent="0.3">
      <c r="B1927" s="210" t="s">
        <v>2667</v>
      </c>
      <c r="C1927" s="174" t="s">
        <v>597</v>
      </c>
      <c r="D1927" s="212" t="s">
        <v>11</v>
      </c>
      <c r="E1927" s="29">
        <v>3496.31</v>
      </c>
      <c r="F1927" s="193">
        <f t="shared" ref="F1927:F1930" si="510">G1927+H1927+I1927*90</f>
        <v>1663.67</v>
      </c>
      <c r="G1927" s="237">
        <v>974.67</v>
      </c>
      <c r="H1927" s="237">
        <v>689</v>
      </c>
      <c r="I1927" s="237">
        <v>0</v>
      </c>
      <c r="J1927" s="194">
        <f t="shared" ref="J1927:J1930" si="511">E1927*F1927</f>
        <v>5816706.0599999996</v>
      </c>
      <c r="K1927" s="212"/>
      <c r="L1927" s="203">
        <v>5816719.5499999998</v>
      </c>
      <c r="M1927" s="203">
        <v>-13.49</v>
      </c>
      <c r="O1927" s="190"/>
    </row>
    <row r="1928" spans="2:15" s="173" customFormat="1" ht="63" customHeight="1" outlineLevel="2" x14ac:dyDescent="0.3">
      <c r="B1928" s="210" t="s">
        <v>2668</v>
      </c>
      <c r="C1928" s="174" t="s">
        <v>637</v>
      </c>
      <c r="D1928" s="212" t="s">
        <v>11</v>
      </c>
      <c r="E1928" s="29">
        <v>3496.31</v>
      </c>
      <c r="F1928" s="193">
        <f t="shared" si="510"/>
        <v>2199.16</v>
      </c>
      <c r="G1928" s="237">
        <v>811.48</v>
      </c>
      <c r="H1928" s="237">
        <v>1387.68</v>
      </c>
      <c r="I1928" s="237">
        <v>0</v>
      </c>
      <c r="J1928" s="194">
        <f t="shared" si="511"/>
        <v>7688945.0999999996</v>
      </c>
      <c r="K1928" s="212"/>
      <c r="L1928" s="203">
        <v>7688938.0700000003</v>
      </c>
      <c r="M1928" s="203">
        <v>7.03</v>
      </c>
      <c r="O1928" s="190"/>
    </row>
    <row r="1929" spans="2:15" s="173" customFormat="1" ht="46.8" outlineLevel="2" x14ac:dyDescent="0.3">
      <c r="B1929" s="210" t="s">
        <v>2669</v>
      </c>
      <c r="C1929" s="174" t="s">
        <v>598</v>
      </c>
      <c r="D1929" s="212" t="s">
        <v>11</v>
      </c>
      <c r="E1929" s="29">
        <v>3496.31</v>
      </c>
      <c r="F1929" s="193">
        <f t="shared" si="510"/>
        <v>1322.5</v>
      </c>
      <c r="G1929" s="237">
        <v>974.67</v>
      </c>
      <c r="H1929" s="237">
        <v>347.83</v>
      </c>
      <c r="I1929" s="237">
        <v>0</v>
      </c>
      <c r="J1929" s="194">
        <f t="shared" si="511"/>
        <v>4623869.9800000004</v>
      </c>
      <c r="K1929" s="212"/>
      <c r="L1929" s="203">
        <v>4623882</v>
      </c>
      <c r="M1929" s="203">
        <v>-12.02</v>
      </c>
      <c r="O1929" s="190"/>
    </row>
    <row r="1930" spans="2:15" s="173" customFormat="1" ht="31.5" customHeight="1" outlineLevel="2" x14ac:dyDescent="0.3">
      <c r="B1930" s="210" t="s">
        <v>2670</v>
      </c>
      <c r="C1930" s="174" t="s">
        <v>615</v>
      </c>
      <c r="D1930" s="212" t="s">
        <v>11</v>
      </c>
      <c r="E1930" s="29">
        <v>3496.31</v>
      </c>
      <c r="F1930" s="193">
        <f t="shared" si="510"/>
        <v>4515.29</v>
      </c>
      <c r="G1930" s="237">
        <v>2124.84</v>
      </c>
      <c r="H1930" s="237">
        <v>2390.4499999999998</v>
      </c>
      <c r="I1930" s="237">
        <v>0</v>
      </c>
      <c r="J1930" s="194">
        <f t="shared" si="511"/>
        <v>15786853.58</v>
      </c>
      <c r="K1930" s="212"/>
      <c r="L1930" s="203">
        <v>15786877.310000001</v>
      </c>
      <c r="M1930" s="203">
        <v>-23.73</v>
      </c>
      <c r="O1930" s="190"/>
    </row>
    <row r="1931" spans="2:15" s="173" customFormat="1" ht="15.75" customHeight="1" outlineLevel="2" x14ac:dyDescent="0.3">
      <c r="B1931" s="176" t="s">
        <v>2671</v>
      </c>
      <c r="C1931" s="96" t="s">
        <v>778</v>
      </c>
      <c r="D1931" s="212" t="s">
        <v>11</v>
      </c>
      <c r="E1931" s="29">
        <v>3390.9</v>
      </c>
      <c r="F1931" s="193"/>
      <c r="G1931" s="237"/>
      <c r="H1931" s="237"/>
      <c r="I1931" s="237"/>
      <c r="J1931" s="194"/>
      <c r="K1931" s="212"/>
      <c r="L1931" s="203">
        <v>0</v>
      </c>
      <c r="M1931" s="203">
        <v>0</v>
      </c>
      <c r="O1931" s="190"/>
    </row>
    <row r="1932" spans="2:15" s="173" customFormat="1" outlineLevel="2" x14ac:dyDescent="0.3">
      <c r="B1932" s="210" t="s">
        <v>2672</v>
      </c>
      <c r="C1932" s="174" t="s">
        <v>600</v>
      </c>
      <c r="D1932" s="212" t="s">
        <v>11</v>
      </c>
      <c r="E1932" s="29">
        <v>3390.9</v>
      </c>
      <c r="F1932" s="193">
        <f t="shared" ref="F1932:F1935" si="512">G1932+H1932+I1932*90</f>
        <v>2568.37</v>
      </c>
      <c r="G1932" s="237">
        <v>1331.18</v>
      </c>
      <c r="H1932" s="237">
        <v>1237.19</v>
      </c>
      <c r="I1932" s="237">
        <v>0</v>
      </c>
      <c r="J1932" s="194">
        <f t="shared" ref="J1932:J1935" si="513">E1932*F1932</f>
        <v>8709085.8300000001</v>
      </c>
      <c r="K1932" s="212"/>
      <c r="L1932" s="203">
        <v>8709072.4499999993</v>
      </c>
      <c r="M1932" s="203">
        <v>13.38</v>
      </c>
      <c r="O1932" s="190"/>
    </row>
    <row r="1933" spans="2:15" s="173" customFormat="1" ht="47.25" customHeight="1" outlineLevel="2" x14ac:dyDescent="0.3">
      <c r="B1933" s="210" t="s">
        <v>2632</v>
      </c>
      <c r="C1933" s="174" t="s">
        <v>601</v>
      </c>
      <c r="D1933" s="212" t="s">
        <v>11</v>
      </c>
      <c r="E1933" s="29">
        <v>3390.9</v>
      </c>
      <c r="F1933" s="193">
        <f t="shared" si="512"/>
        <v>1761.03</v>
      </c>
      <c r="G1933" s="237">
        <v>908.97</v>
      </c>
      <c r="H1933" s="237">
        <v>852.06</v>
      </c>
      <c r="I1933" s="237">
        <v>0</v>
      </c>
      <c r="J1933" s="194">
        <f t="shared" si="513"/>
        <v>5971476.6299999999</v>
      </c>
      <c r="K1933" s="212"/>
      <c r="L1933" s="203">
        <v>5971485.9500000002</v>
      </c>
      <c r="M1933" s="203">
        <v>-9.32</v>
      </c>
      <c r="O1933" s="190"/>
    </row>
    <row r="1934" spans="2:15" s="173" customFormat="1" ht="46.8" outlineLevel="2" x14ac:dyDescent="0.3">
      <c r="B1934" s="210" t="s">
        <v>2673</v>
      </c>
      <c r="C1934" s="174" t="s">
        <v>602</v>
      </c>
      <c r="D1934" s="212" t="s">
        <v>11</v>
      </c>
      <c r="E1934" s="29">
        <v>3390.9</v>
      </c>
      <c r="F1934" s="193">
        <f t="shared" si="512"/>
        <v>1383</v>
      </c>
      <c r="G1934" s="237">
        <v>272.05</v>
      </c>
      <c r="H1934" s="237">
        <v>1110.95</v>
      </c>
      <c r="I1934" s="237">
        <v>0</v>
      </c>
      <c r="J1934" s="194">
        <f t="shared" si="513"/>
        <v>4689614.7</v>
      </c>
      <c r="K1934" s="212"/>
      <c r="L1934" s="203">
        <v>4689601.16</v>
      </c>
      <c r="M1934" s="203">
        <v>13.54</v>
      </c>
      <c r="O1934" s="190"/>
    </row>
    <row r="1935" spans="2:15" s="173" customFormat="1" ht="31.5" customHeight="1" outlineLevel="2" x14ac:dyDescent="0.3">
      <c r="B1935" s="210" t="s">
        <v>2674</v>
      </c>
      <c r="C1935" s="174" t="s">
        <v>616</v>
      </c>
      <c r="D1935" s="212" t="s">
        <v>11</v>
      </c>
      <c r="E1935" s="29">
        <v>3390.9</v>
      </c>
      <c r="F1935" s="193">
        <f t="shared" si="512"/>
        <v>4930.79</v>
      </c>
      <c r="G1935" s="237">
        <v>1490.7</v>
      </c>
      <c r="H1935" s="237">
        <v>3440.09</v>
      </c>
      <c r="I1935" s="237">
        <v>0</v>
      </c>
      <c r="J1935" s="194">
        <f t="shared" si="513"/>
        <v>16719815.810000001</v>
      </c>
      <c r="K1935" s="212"/>
      <c r="L1935" s="203">
        <v>16719846.300000001</v>
      </c>
      <c r="M1935" s="203">
        <v>-30.49</v>
      </c>
      <c r="O1935" s="190"/>
    </row>
    <row r="1936" spans="2:15" s="173" customFormat="1" ht="15.75" customHeight="1" outlineLevel="2" x14ac:dyDescent="0.3">
      <c r="B1936" s="176" t="s">
        <v>2675</v>
      </c>
      <c r="C1936" s="96" t="s">
        <v>779</v>
      </c>
      <c r="D1936" s="212" t="s">
        <v>11</v>
      </c>
      <c r="E1936" s="29">
        <v>259.62</v>
      </c>
      <c r="F1936" s="193"/>
      <c r="G1936" s="237"/>
      <c r="H1936" s="237"/>
      <c r="I1936" s="237"/>
      <c r="J1936" s="194"/>
      <c r="K1936" s="212"/>
      <c r="L1936" s="203">
        <v>0</v>
      </c>
      <c r="M1936" s="203">
        <v>0</v>
      </c>
      <c r="O1936" s="190"/>
    </row>
    <row r="1937" spans="2:15" s="173" customFormat="1" ht="31.5" customHeight="1" outlineLevel="2" x14ac:dyDescent="0.3">
      <c r="B1937" s="210" t="s">
        <v>2676</v>
      </c>
      <c r="C1937" s="174" t="s">
        <v>604</v>
      </c>
      <c r="D1937" s="212" t="s">
        <v>11</v>
      </c>
      <c r="E1937" s="29">
        <v>259.62</v>
      </c>
      <c r="F1937" s="193">
        <f t="shared" ref="F1937:F1938" si="514">G1937+H1937+I1937*90</f>
        <v>2895.45</v>
      </c>
      <c r="G1937" s="237">
        <v>1507.77</v>
      </c>
      <c r="H1937" s="237">
        <v>1387.68</v>
      </c>
      <c r="I1937" s="237">
        <v>0</v>
      </c>
      <c r="J1937" s="194">
        <f t="shared" ref="J1937:J1938" si="515">E1937*F1937</f>
        <v>751716.73</v>
      </c>
      <c r="K1937" s="212"/>
      <c r="L1937" s="203">
        <v>751715.95</v>
      </c>
      <c r="M1937" s="203">
        <v>0.78</v>
      </c>
      <c r="O1937" s="190"/>
    </row>
    <row r="1938" spans="2:15" s="173" customFormat="1" ht="63" customHeight="1" outlineLevel="2" x14ac:dyDescent="0.3">
      <c r="B1938" s="210" t="s">
        <v>2677</v>
      </c>
      <c r="C1938" s="174" t="s">
        <v>798</v>
      </c>
      <c r="D1938" s="212" t="s">
        <v>11</v>
      </c>
      <c r="E1938" s="29">
        <v>259.62</v>
      </c>
      <c r="F1938" s="193">
        <f t="shared" si="514"/>
        <v>1230.2</v>
      </c>
      <c r="G1938" s="237">
        <v>517.98</v>
      </c>
      <c r="H1938" s="237">
        <v>712.22</v>
      </c>
      <c r="I1938" s="237">
        <v>0</v>
      </c>
      <c r="J1938" s="194">
        <f t="shared" si="515"/>
        <v>319384.52</v>
      </c>
      <c r="K1938" s="212"/>
      <c r="L1938" s="203">
        <v>319383.77</v>
      </c>
      <c r="M1938" s="203">
        <v>0.75</v>
      </c>
      <c r="O1938" s="190"/>
    </row>
    <row r="1939" spans="2:15" s="173" customFormat="1" ht="15.75" customHeight="1" outlineLevel="2" x14ac:dyDescent="0.3">
      <c r="B1939" s="176" t="s">
        <v>2678</v>
      </c>
      <c r="C1939" s="96" t="s">
        <v>783</v>
      </c>
      <c r="D1939" s="212" t="s">
        <v>11</v>
      </c>
      <c r="E1939" s="29">
        <v>2434.0100000000002</v>
      </c>
      <c r="F1939" s="193"/>
      <c r="G1939" s="237"/>
      <c r="H1939" s="237"/>
      <c r="I1939" s="237"/>
      <c r="J1939" s="194"/>
      <c r="K1939" s="212"/>
      <c r="L1939" s="203">
        <v>0</v>
      </c>
      <c r="M1939" s="203">
        <v>0</v>
      </c>
      <c r="O1939" s="190"/>
    </row>
    <row r="1940" spans="2:15" s="173" customFormat="1" ht="31.5" customHeight="1" outlineLevel="2" x14ac:dyDescent="0.3">
      <c r="B1940" s="210" t="s">
        <v>2679</v>
      </c>
      <c r="C1940" s="174" t="s">
        <v>617</v>
      </c>
      <c r="D1940" s="212" t="s">
        <v>11</v>
      </c>
      <c r="E1940" s="29">
        <v>2434.0100000000002</v>
      </c>
      <c r="F1940" s="193">
        <f t="shared" ref="F1940:F1944" si="516">G1940+H1940+I1940*90</f>
        <v>15107.72</v>
      </c>
      <c r="G1940" s="237">
        <v>2697.81</v>
      </c>
      <c r="H1940" s="237">
        <v>12409.91</v>
      </c>
      <c r="I1940" s="237">
        <v>0</v>
      </c>
      <c r="J1940" s="194">
        <f t="shared" ref="J1940:J1944" si="517">E1940*F1940</f>
        <v>36772341.560000002</v>
      </c>
      <c r="K1940" s="212"/>
      <c r="L1940" s="203">
        <v>36772339.119999997</v>
      </c>
      <c r="M1940" s="203">
        <v>2.44</v>
      </c>
      <c r="O1940" s="190"/>
    </row>
    <row r="1941" spans="2:15" s="173" customFormat="1" ht="47.25" customHeight="1" outlineLevel="2" x14ac:dyDescent="0.3">
      <c r="B1941" s="176" t="s">
        <v>2680</v>
      </c>
      <c r="C1941" s="174" t="s">
        <v>618</v>
      </c>
      <c r="D1941" s="22" t="s">
        <v>787</v>
      </c>
      <c r="E1941" s="29">
        <v>3364.32</v>
      </c>
      <c r="F1941" s="193">
        <f t="shared" si="516"/>
        <v>2544.06</v>
      </c>
      <c r="G1941" s="237">
        <v>941.48</v>
      </c>
      <c r="H1941" s="237">
        <v>1602.58</v>
      </c>
      <c r="I1941" s="237">
        <v>0</v>
      </c>
      <c r="J1941" s="194">
        <f t="shared" si="517"/>
        <v>8559031.9399999995</v>
      </c>
      <c r="K1941" s="212"/>
      <c r="L1941" s="203">
        <v>8559024.1099999994</v>
      </c>
      <c r="M1941" s="203">
        <v>7.83</v>
      </c>
      <c r="O1941" s="190"/>
    </row>
    <row r="1942" spans="2:15" s="173" customFormat="1" ht="47.25" customHeight="1" outlineLevel="2" x14ac:dyDescent="0.3">
      <c r="B1942" s="176" t="s">
        <v>2681</v>
      </c>
      <c r="C1942" s="174" t="s">
        <v>619</v>
      </c>
      <c r="D1942" s="22" t="s">
        <v>787</v>
      </c>
      <c r="E1942" s="29">
        <v>588.4</v>
      </c>
      <c r="F1942" s="193">
        <f t="shared" si="516"/>
        <v>2544.06</v>
      </c>
      <c r="G1942" s="237">
        <v>941.48</v>
      </c>
      <c r="H1942" s="237">
        <v>1602.58</v>
      </c>
      <c r="I1942" s="237">
        <v>0</v>
      </c>
      <c r="J1942" s="194">
        <f t="shared" si="517"/>
        <v>1496924.9</v>
      </c>
      <c r="K1942" s="212"/>
      <c r="L1942" s="203">
        <v>1496923.53</v>
      </c>
      <c r="M1942" s="203">
        <v>1.37</v>
      </c>
      <c r="O1942" s="190"/>
    </row>
    <row r="1943" spans="2:15" s="173" customFormat="1" ht="31.5" customHeight="1" outlineLevel="2" x14ac:dyDescent="0.3">
      <c r="B1943" s="176" t="s">
        <v>2682</v>
      </c>
      <c r="C1943" s="174" t="s">
        <v>609</v>
      </c>
      <c r="D1943" s="22" t="s">
        <v>787</v>
      </c>
      <c r="E1943" s="29">
        <v>156</v>
      </c>
      <c r="F1943" s="193">
        <f t="shared" si="516"/>
        <v>10546.4</v>
      </c>
      <c r="G1943" s="237">
        <v>3266.08</v>
      </c>
      <c r="H1943" s="237">
        <v>7280.32</v>
      </c>
      <c r="I1943" s="237">
        <v>0</v>
      </c>
      <c r="J1943" s="194">
        <f t="shared" si="517"/>
        <v>1645238.4</v>
      </c>
      <c r="K1943" s="212"/>
      <c r="L1943" s="203">
        <v>1645238.89</v>
      </c>
      <c r="M1943" s="203">
        <v>-0.49</v>
      </c>
      <c r="O1943" s="190"/>
    </row>
    <row r="1944" spans="2:15" s="173" customFormat="1" ht="66" customHeight="1" outlineLevel="2" x14ac:dyDescent="0.3">
      <c r="B1944" s="176" t="s">
        <v>2683</v>
      </c>
      <c r="C1944" s="174" t="s">
        <v>894</v>
      </c>
      <c r="D1944" s="212" t="s">
        <v>11</v>
      </c>
      <c r="E1944" s="29">
        <v>100</v>
      </c>
      <c r="F1944" s="193">
        <f t="shared" si="516"/>
        <v>14254.03</v>
      </c>
      <c r="G1944" s="237">
        <v>4404.6099999999997</v>
      </c>
      <c r="H1944" s="237">
        <v>9849.42</v>
      </c>
      <c r="I1944" s="237">
        <v>0</v>
      </c>
      <c r="J1944" s="194">
        <f t="shared" si="517"/>
        <v>1425403</v>
      </c>
      <c r="K1944" s="212" t="s">
        <v>897</v>
      </c>
      <c r="L1944" s="203">
        <v>1425402.69</v>
      </c>
      <c r="M1944" s="203">
        <v>0.31</v>
      </c>
      <c r="O1944" s="190"/>
    </row>
    <row r="1945" spans="2:15" ht="15.75" customHeight="1" outlineLevel="1" x14ac:dyDescent="0.3">
      <c r="B1945" s="172" t="s">
        <v>2090</v>
      </c>
      <c r="C1945" s="97" t="s">
        <v>775</v>
      </c>
      <c r="D1945" s="16" t="s">
        <v>11</v>
      </c>
      <c r="E1945" s="169">
        <f>E1946+E1947+E1948+E1954+E1955</f>
        <v>6098.68</v>
      </c>
      <c r="F1945" s="169"/>
      <c r="G1945" s="169"/>
      <c r="H1945" s="169"/>
      <c r="I1945" s="169"/>
      <c r="J1945" s="112">
        <f>SUBTOTAL(9,J1946:J1962)</f>
        <v>200271307.74000001</v>
      </c>
      <c r="K1945" s="16"/>
      <c r="L1945" s="203">
        <v>0</v>
      </c>
      <c r="M1945" s="203"/>
      <c r="O1945" s="190"/>
    </row>
    <row r="1946" spans="2:15" s="173" customFormat="1" ht="157.5" customHeight="1" outlineLevel="2" x14ac:dyDescent="0.3">
      <c r="B1946" s="176" t="s">
        <v>2684</v>
      </c>
      <c r="C1946" s="174" t="s">
        <v>3088</v>
      </c>
      <c r="D1946" s="212" t="s">
        <v>593</v>
      </c>
      <c r="E1946" s="29">
        <v>436.24</v>
      </c>
      <c r="F1946" s="193">
        <f t="shared" ref="F1946:F1962" si="518">G1946+H1946+I1946*90</f>
        <v>36773.75</v>
      </c>
      <c r="G1946" s="237">
        <v>3566.24</v>
      </c>
      <c r="H1946" s="237">
        <v>18875.009999999998</v>
      </c>
      <c r="I1946" s="237">
        <v>159.25</v>
      </c>
      <c r="J1946" s="194">
        <f t="shared" ref="J1946:J1962" si="519">E1946*F1946</f>
        <v>16042180.699999999</v>
      </c>
      <c r="K1946" s="212"/>
      <c r="L1946" s="203">
        <v>16042355.6</v>
      </c>
      <c r="M1946" s="203">
        <v>-174.9</v>
      </c>
      <c r="O1946" s="190"/>
    </row>
    <row r="1947" spans="2:15" s="173" customFormat="1" ht="157.5" customHeight="1" outlineLevel="2" x14ac:dyDescent="0.3">
      <c r="B1947" s="176" t="s">
        <v>2685</v>
      </c>
      <c r="C1947" s="174" t="s">
        <v>3089</v>
      </c>
      <c r="D1947" s="212" t="s">
        <v>593</v>
      </c>
      <c r="E1947" s="29">
        <v>2016.85</v>
      </c>
      <c r="F1947" s="193">
        <f t="shared" si="518"/>
        <v>44515.4</v>
      </c>
      <c r="G1947" s="237">
        <v>3566.24</v>
      </c>
      <c r="H1947" s="237">
        <v>20993.46</v>
      </c>
      <c r="I1947" s="237">
        <v>221.73</v>
      </c>
      <c r="J1947" s="194">
        <f t="shared" si="519"/>
        <v>89780884.489999995</v>
      </c>
      <c r="K1947" s="212"/>
      <c r="L1947" s="203">
        <v>89780903.370000005</v>
      </c>
      <c r="M1947" s="203">
        <v>-18.88</v>
      </c>
      <c r="O1947" s="190"/>
    </row>
    <row r="1948" spans="2:15" s="173" customFormat="1" ht="31.5" customHeight="1" outlineLevel="2" x14ac:dyDescent="0.3">
      <c r="B1948" s="176" t="s">
        <v>2686</v>
      </c>
      <c r="C1948" s="174" t="s">
        <v>3091</v>
      </c>
      <c r="D1948" s="212" t="s">
        <v>593</v>
      </c>
      <c r="E1948" s="29">
        <v>958.89</v>
      </c>
      <c r="F1948" s="193">
        <f t="shared" si="518"/>
        <v>0</v>
      </c>
      <c r="G1948" s="237"/>
      <c r="H1948" s="237"/>
      <c r="I1948" s="237"/>
      <c r="J1948" s="194">
        <f t="shared" si="519"/>
        <v>0</v>
      </c>
      <c r="K1948" s="212"/>
      <c r="L1948" s="203">
        <v>0</v>
      </c>
      <c r="M1948" s="203">
        <v>0</v>
      </c>
      <c r="O1948" s="190"/>
    </row>
    <row r="1949" spans="2:15" s="173" customFormat="1" ht="78.75" customHeight="1" outlineLevel="2" x14ac:dyDescent="0.3">
      <c r="B1949" s="176" t="s">
        <v>2687</v>
      </c>
      <c r="C1949" s="174" t="s">
        <v>3092</v>
      </c>
      <c r="D1949" s="212" t="s">
        <v>593</v>
      </c>
      <c r="E1949" s="29">
        <v>958.89</v>
      </c>
      <c r="F1949" s="193">
        <f t="shared" si="518"/>
        <v>20334.09</v>
      </c>
      <c r="G1949" s="237">
        <v>2491.62</v>
      </c>
      <c r="H1949" s="237">
        <v>12024.87</v>
      </c>
      <c r="I1949" s="237">
        <v>64.64</v>
      </c>
      <c r="J1949" s="194">
        <f t="shared" si="519"/>
        <v>19498155.559999999</v>
      </c>
      <c r="K1949" s="212"/>
      <c r="L1949" s="203">
        <v>19498092.25</v>
      </c>
      <c r="M1949" s="203">
        <v>63.31</v>
      </c>
      <c r="O1949" s="190"/>
    </row>
    <row r="1950" spans="2:15" s="173" customFormat="1" ht="126" customHeight="1" outlineLevel="2" x14ac:dyDescent="0.3">
      <c r="B1950" s="176" t="s">
        <v>2688</v>
      </c>
      <c r="C1950" s="174" t="s">
        <v>3093</v>
      </c>
      <c r="D1950" s="212" t="s">
        <v>593</v>
      </c>
      <c r="E1950" s="29">
        <v>270.2</v>
      </c>
      <c r="F1950" s="193">
        <f t="shared" si="518"/>
        <v>7700.54</v>
      </c>
      <c r="G1950" s="237">
        <v>1709.9</v>
      </c>
      <c r="H1950" s="237">
        <v>5990.64</v>
      </c>
      <c r="I1950" s="237">
        <v>0</v>
      </c>
      <c r="J1950" s="194">
        <f t="shared" si="519"/>
        <v>2080685.91</v>
      </c>
      <c r="K1950" s="212"/>
      <c r="L1950" s="203">
        <v>2080684.84</v>
      </c>
      <c r="M1950" s="203">
        <v>1.07</v>
      </c>
      <c r="O1950" s="190"/>
    </row>
    <row r="1951" spans="2:15" s="173" customFormat="1" ht="141.75" customHeight="1" outlineLevel="2" x14ac:dyDescent="0.3">
      <c r="B1951" s="176" t="s">
        <v>2689</v>
      </c>
      <c r="C1951" s="174" t="s">
        <v>3094</v>
      </c>
      <c r="D1951" s="212" t="s">
        <v>593</v>
      </c>
      <c r="E1951" s="29">
        <v>67.67</v>
      </c>
      <c r="F1951" s="193">
        <f t="shared" si="518"/>
        <v>42493.15</v>
      </c>
      <c r="G1951" s="237">
        <v>3469.28</v>
      </c>
      <c r="H1951" s="237">
        <v>15043.37</v>
      </c>
      <c r="I1951" s="237">
        <v>266.45</v>
      </c>
      <c r="J1951" s="194">
        <f t="shared" si="519"/>
        <v>2875511.46</v>
      </c>
      <c r="K1951" s="212"/>
      <c r="L1951" s="203">
        <v>2875488.9</v>
      </c>
      <c r="M1951" s="203">
        <v>22.56</v>
      </c>
      <c r="O1951" s="190"/>
    </row>
    <row r="1952" spans="2:15" s="173" customFormat="1" ht="31.5" customHeight="1" outlineLevel="2" x14ac:dyDescent="0.3">
      <c r="B1952" s="176" t="s">
        <v>2690</v>
      </c>
      <c r="C1952" s="174" t="s">
        <v>842</v>
      </c>
      <c r="D1952" s="212" t="s">
        <v>593</v>
      </c>
      <c r="E1952" s="29">
        <v>621.02</v>
      </c>
      <c r="F1952" s="193">
        <f t="shared" si="518"/>
        <v>6611.33</v>
      </c>
      <c r="G1952" s="237">
        <v>1709.9</v>
      </c>
      <c r="H1952" s="237">
        <v>4901.43</v>
      </c>
      <c r="I1952" s="237">
        <v>0</v>
      </c>
      <c r="J1952" s="194">
        <f t="shared" si="519"/>
        <v>4105768.16</v>
      </c>
      <c r="K1952" s="212"/>
      <c r="L1952" s="203">
        <v>4105767.57</v>
      </c>
      <c r="M1952" s="203">
        <v>0.59</v>
      </c>
      <c r="O1952" s="190"/>
    </row>
    <row r="1953" spans="2:15" s="173" customFormat="1" ht="47.25" customHeight="1" outlineLevel="2" x14ac:dyDescent="0.3">
      <c r="B1953" s="176" t="s">
        <v>2691</v>
      </c>
      <c r="C1953" s="174" t="s">
        <v>620</v>
      </c>
      <c r="D1953" s="212" t="s">
        <v>593</v>
      </c>
      <c r="E1953" s="29">
        <v>621.02</v>
      </c>
      <c r="F1953" s="193">
        <f t="shared" si="518"/>
        <v>3010.57</v>
      </c>
      <c r="G1953" s="237">
        <v>0</v>
      </c>
      <c r="H1953" s="237">
        <v>3010.57</v>
      </c>
      <c r="I1953" s="237">
        <v>0</v>
      </c>
      <c r="J1953" s="194">
        <f t="shared" si="519"/>
        <v>1869624.18</v>
      </c>
      <c r="K1953" s="212"/>
      <c r="L1953" s="203">
        <v>1869622.06</v>
      </c>
      <c r="M1953" s="203">
        <v>2.12</v>
      </c>
      <c r="O1953" s="190"/>
    </row>
    <row r="1954" spans="2:15" s="173" customFormat="1" ht="31.5" customHeight="1" outlineLevel="2" x14ac:dyDescent="0.3">
      <c r="B1954" s="176" t="s">
        <v>2692</v>
      </c>
      <c r="C1954" s="174" t="s">
        <v>621</v>
      </c>
      <c r="D1954" s="212" t="s">
        <v>593</v>
      </c>
      <c r="E1954" s="29">
        <v>2627.89</v>
      </c>
      <c r="F1954" s="193">
        <f t="shared" si="518"/>
        <v>22227.1</v>
      </c>
      <c r="G1954" s="237">
        <v>0</v>
      </c>
      <c r="H1954" s="237">
        <v>22227.1</v>
      </c>
      <c r="I1954" s="237">
        <v>0</v>
      </c>
      <c r="J1954" s="194">
        <f t="shared" si="519"/>
        <v>58410373.82</v>
      </c>
      <c r="K1954" s="212"/>
      <c r="L1954" s="203">
        <v>58410373.82</v>
      </c>
      <c r="M1954" s="203">
        <v>0</v>
      </c>
      <c r="O1954" s="190"/>
    </row>
    <row r="1955" spans="2:15" s="173" customFormat="1" ht="31.5" customHeight="1" outlineLevel="2" x14ac:dyDescent="0.3">
      <c r="B1955" s="176" t="s">
        <v>2693</v>
      </c>
      <c r="C1955" s="179" t="s">
        <v>3084</v>
      </c>
      <c r="D1955" s="212" t="s">
        <v>593</v>
      </c>
      <c r="E1955" s="29">
        <v>58.81</v>
      </c>
      <c r="F1955" s="193">
        <f t="shared" si="518"/>
        <v>0</v>
      </c>
      <c r="G1955" s="237"/>
      <c r="H1955" s="237"/>
      <c r="I1955" s="237"/>
      <c r="J1955" s="194">
        <f t="shared" si="519"/>
        <v>0</v>
      </c>
      <c r="K1955" s="212"/>
      <c r="L1955" s="203">
        <v>0</v>
      </c>
      <c r="M1955" s="203">
        <v>0</v>
      </c>
      <c r="O1955" s="190"/>
    </row>
    <row r="1956" spans="2:15" s="173" customFormat="1" ht="78.75" customHeight="1" outlineLevel="2" x14ac:dyDescent="0.3">
      <c r="B1956" s="176" t="s">
        <v>2694</v>
      </c>
      <c r="C1956" s="174" t="s">
        <v>3085</v>
      </c>
      <c r="D1956" s="212" t="s">
        <v>593</v>
      </c>
      <c r="E1956" s="29">
        <v>58.81</v>
      </c>
      <c r="F1956" s="193">
        <f t="shared" si="518"/>
        <v>18003.73</v>
      </c>
      <c r="G1956" s="237">
        <v>2491.62</v>
      </c>
      <c r="H1956" s="237">
        <v>10399.209999999999</v>
      </c>
      <c r="I1956" s="237">
        <v>56.81</v>
      </c>
      <c r="J1956" s="194">
        <f t="shared" si="519"/>
        <v>1058799.3600000001</v>
      </c>
      <c r="K1956" s="212"/>
      <c r="L1956" s="203">
        <v>1058794.92</v>
      </c>
      <c r="M1956" s="203">
        <v>4.4400000000000004</v>
      </c>
      <c r="O1956" s="190"/>
    </row>
    <row r="1957" spans="2:15" s="173" customFormat="1" ht="126" customHeight="1" outlineLevel="2" x14ac:dyDescent="0.3">
      <c r="B1957" s="176" t="s">
        <v>2695</v>
      </c>
      <c r="C1957" s="174" t="s">
        <v>3086</v>
      </c>
      <c r="D1957" s="212" t="s">
        <v>593</v>
      </c>
      <c r="E1957" s="29">
        <v>52.23</v>
      </c>
      <c r="F1957" s="193">
        <f t="shared" si="518"/>
        <v>7700.54</v>
      </c>
      <c r="G1957" s="237">
        <v>1709.9</v>
      </c>
      <c r="H1957" s="237">
        <v>5990.64</v>
      </c>
      <c r="I1957" s="237">
        <v>0</v>
      </c>
      <c r="J1957" s="194">
        <f t="shared" si="519"/>
        <v>402199.2</v>
      </c>
      <c r="K1957" s="212"/>
      <c r="L1957" s="203">
        <v>402199</v>
      </c>
      <c r="M1957" s="203">
        <v>0.2</v>
      </c>
      <c r="O1957" s="190"/>
    </row>
    <row r="1958" spans="2:15" s="173" customFormat="1" ht="94.5" customHeight="1" outlineLevel="2" x14ac:dyDescent="0.3">
      <c r="B1958" s="176" t="s">
        <v>2696</v>
      </c>
      <c r="C1958" s="174" t="s">
        <v>3087</v>
      </c>
      <c r="D1958" s="212" t="s">
        <v>593</v>
      </c>
      <c r="E1958" s="29">
        <v>6.58</v>
      </c>
      <c r="F1958" s="193">
        <f t="shared" si="518"/>
        <v>59058.87</v>
      </c>
      <c r="G1958" s="237">
        <v>3469.28</v>
      </c>
      <c r="H1958" s="237">
        <v>24389.29</v>
      </c>
      <c r="I1958" s="237">
        <v>346.67</v>
      </c>
      <c r="J1958" s="194">
        <f t="shared" si="519"/>
        <v>388607.36</v>
      </c>
      <c r="K1958" s="212"/>
      <c r="L1958" s="203">
        <v>388605.67</v>
      </c>
      <c r="M1958" s="203">
        <v>1.69</v>
      </c>
      <c r="O1958" s="190"/>
    </row>
    <row r="1959" spans="2:15" s="173" customFormat="1" ht="31.5" customHeight="1" outlineLevel="2" x14ac:dyDescent="0.3">
      <c r="B1959" s="176" t="s">
        <v>2697</v>
      </c>
      <c r="C1959" s="174" t="s">
        <v>850</v>
      </c>
      <c r="D1959" s="213" t="s">
        <v>593</v>
      </c>
      <c r="E1959" s="29">
        <v>5488.81</v>
      </c>
      <c r="F1959" s="193">
        <f t="shared" si="518"/>
        <v>228.25</v>
      </c>
      <c r="G1959" s="237">
        <v>0</v>
      </c>
      <c r="H1959" s="237">
        <v>228.25</v>
      </c>
      <c r="I1959" s="237">
        <v>0</v>
      </c>
      <c r="J1959" s="194">
        <f t="shared" si="519"/>
        <v>1252820.8799999999</v>
      </c>
      <c r="K1959" s="212"/>
      <c r="L1959" s="203">
        <v>1252842.03</v>
      </c>
      <c r="M1959" s="203">
        <v>-21.15</v>
      </c>
      <c r="O1959" s="190"/>
    </row>
    <row r="1960" spans="2:15" s="173" customFormat="1" ht="31.5" customHeight="1" outlineLevel="2" x14ac:dyDescent="0.3">
      <c r="B1960" s="176" t="s">
        <v>2698</v>
      </c>
      <c r="C1960" s="2" t="s">
        <v>847</v>
      </c>
      <c r="D1960" s="22" t="s">
        <v>593</v>
      </c>
      <c r="E1960" s="1">
        <v>5488.81</v>
      </c>
      <c r="F1960" s="193">
        <f t="shared" si="518"/>
        <v>114.13</v>
      </c>
      <c r="G1960" s="237">
        <v>0</v>
      </c>
      <c r="H1960" s="237">
        <v>114.13</v>
      </c>
      <c r="I1960" s="237">
        <v>0</v>
      </c>
      <c r="J1960" s="194">
        <f t="shared" si="519"/>
        <v>626437.89</v>
      </c>
      <c r="K1960" s="212"/>
      <c r="L1960" s="203">
        <v>626421.01</v>
      </c>
      <c r="M1960" s="203">
        <v>16.88</v>
      </c>
      <c r="O1960" s="190"/>
    </row>
    <row r="1961" spans="2:15" s="173" customFormat="1" ht="31.5" customHeight="1" outlineLevel="2" x14ac:dyDescent="0.3">
      <c r="B1961" s="176" t="s">
        <v>2699</v>
      </c>
      <c r="C1961" s="2" t="s">
        <v>848</v>
      </c>
      <c r="D1961" s="22" t="s">
        <v>593</v>
      </c>
      <c r="E1961" s="1">
        <v>5488.81</v>
      </c>
      <c r="F1961" s="193">
        <f t="shared" si="518"/>
        <v>228.25</v>
      </c>
      <c r="G1961" s="237">
        <v>0</v>
      </c>
      <c r="H1961" s="237">
        <v>228.25</v>
      </c>
      <c r="I1961" s="237">
        <v>0</v>
      </c>
      <c r="J1961" s="194">
        <f t="shared" si="519"/>
        <v>1252820.8799999999</v>
      </c>
      <c r="K1961" s="212"/>
      <c r="L1961" s="203">
        <v>1252842.03</v>
      </c>
      <c r="M1961" s="203">
        <v>-21.15</v>
      </c>
      <c r="O1961" s="190"/>
    </row>
    <row r="1962" spans="2:15" s="173" customFormat="1" ht="31.5" customHeight="1" outlineLevel="2" x14ac:dyDescent="0.3">
      <c r="B1962" s="176" t="s">
        <v>2700</v>
      </c>
      <c r="C1962" s="174" t="s">
        <v>849</v>
      </c>
      <c r="D1962" s="213" t="s">
        <v>593</v>
      </c>
      <c r="E1962" s="29">
        <v>5488.81</v>
      </c>
      <c r="F1962" s="193">
        <f t="shared" si="518"/>
        <v>114.13</v>
      </c>
      <c r="G1962" s="237">
        <v>0</v>
      </c>
      <c r="H1962" s="237">
        <v>114.13</v>
      </c>
      <c r="I1962" s="237">
        <v>0</v>
      </c>
      <c r="J1962" s="194">
        <f t="shared" si="519"/>
        <v>626437.89</v>
      </c>
      <c r="K1962" s="212"/>
      <c r="L1962" s="203">
        <v>626421.01</v>
      </c>
      <c r="M1962" s="203">
        <v>16.88</v>
      </c>
      <c r="O1962" s="190"/>
    </row>
    <row r="1963" spans="2:15" ht="31.5" customHeight="1" outlineLevel="1" x14ac:dyDescent="0.3">
      <c r="B1963" s="172" t="s">
        <v>2091</v>
      </c>
      <c r="C1963" s="171" t="s">
        <v>271</v>
      </c>
      <c r="D1963" s="168" t="s">
        <v>11</v>
      </c>
      <c r="E1963" s="169">
        <v>14062.9</v>
      </c>
      <c r="F1963" s="169"/>
      <c r="G1963" s="169"/>
      <c r="H1963" s="169"/>
      <c r="I1963" s="169"/>
      <c r="J1963" s="112">
        <f>SUBTOTAL(9,J1964:J1984)</f>
        <v>131056017.28</v>
      </c>
      <c r="K1963" s="222">
        <f>SUM(J1964:J1984)/E1963</f>
        <v>9319.27</v>
      </c>
      <c r="L1963" s="203">
        <v>0</v>
      </c>
      <c r="M1963" s="203"/>
      <c r="O1963" s="190"/>
    </row>
    <row r="1964" spans="2:15" s="173" customFormat="1" ht="15.75" customHeight="1" outlineLevel="2" x14ac:dyDescent="0.3">
      <c r="B1964" s="176" t="s">
        <v>2701</v>
      </c>
      <c r="C1964" s="174" t="s">
        <v>45</v>
      </c>
      <c r="D1964" s="212" t="s">
        <v>53</v>
      </c>
      <c r="E1964" s="29">
        <v>1</v>
      </c>
      <c r="F1964" s="193">
        <f t="shared" ref="F1964:F1971" si="520">G1964+H1964+I1964*90</f>
        <v>12189143.43</v>
      </c>
      <c r="G1964" s="237">
        <v>3612301.09</v>
      </c>
      <c r="H1964" s="237">
        <v>3001894.94</v>
      </c>
      <c r="I1964" s="237">
        <v>61943.86</v>
      </c>
      <c r="J1964" s="194">
        <f t="shared" ref="J1964:J1971" si="521">E1964*F1964</f>
        <v>12189143.43</v>
      </c>
      <c r="K1964" s="212"/>
      <c r="L1964" s="203">
        <v>12189143.789999999</v>
      </c>
      <c r="M1964" s="203">
        <v>-0.36</v>
      </c>
      <c r="O1964" s="190"/>
    </row>
    <row r="1965" spans="2:15" s="173" customFormat="1" ht="15.75" customHeight="1" outlineLevel="2" x14ac:dyDescent="0.3">
      <c r="B1965" s="176" t="s">
        <v>2702</v>
      </c>
      <c r="C1965" s="174" t="s">
        <v>46</v>
      </c>
      <c r="D1965" s="212" t="s">
        <v>53</v>
      </c>
      <c r="E1965" s="29">
        <v>1</v>
      </c>
      <c r="F1965" s="193">
        <f t="shared" si="520"/>
        <v>3995560.91</v>
      </c>
      <c r="G1965" s="237">
        <v>1238815.18</v>
      </c>
      <c r="H1965" s="237">
        <v>689186.53</v>
      </c>
      <c r="I1965" s="237">
        <v>22972.880000000001</v>
      </c>
      <c r="J1965" s="194">
        <f t="shared" si="521"/>
        <v>3995560.91</v>
      </c>
      <c r="K1965" s="212"/>
      <c r="L1965" s="203">
        <v>3995561.29</v>
      </c>
      <c r="M1965" s="203">
        <v>-0.38</v>
      </c>
      <c r="O1965" s="190"/>
    </row>
    <row r="1966" spans="2:15" s="173" customFormat="1" ht="31.5" customHeight="1" outlineLevel="2" x14ac:dyDescent="0.3">
      <c r="B1966" s="176" t="s">
        <v>2703</v>
      </c>
      <c r="C1966" s="174" t="s">
        <v>47</v>
      </c>
      <c r="D1966" s="212" t="s">
        <v>53</v>
      </c>
      <c r="E1966" s="29">
        <v>1</v>
      </c>
      <c r="F1966" s="193">
        <f t="shared" si="520"/>
        <v>3582622.52</v>
      </c>
      <c r="G1966" s="237">
        <v>825876.79</v>
      </c>
      <c r="H1966" s="237">
        <v>689186.53</v>
      </c>
      <c r="I1966" s="237">
        <v>22972.880000000001</v>
      </c>
      <c r="J1966" s="194">
        <f t="shared" si="521"/>
        <v>3582622.52</v>
      </c>
      <c r="K1966" s="212"/>
      <c r="L1966" s="203">
        <v>3582622.9</v>
      </c>
      <c r="M1966" s="203">
        <v>-0.38</v>
      </c>
      <c r="O1966" s="190"/>
    </row>
    <row r="1967" spans="2:15" s="173" customFormat="1" ht="15.75" customHeight="1" outlineLevel="2" x14ac:dyDescent="0.3">
      <c r="B1967" s="176" t="s">
        <v>2704</v>
      </c>
      <c r="C1967" s="174" t="s">
        <v>48</v>
      </c>
      <c r="D1967" s="212" t="s">
        <v>53</v>
      </c>
      <c r="E1967" s="29">
        <v>1</v>
      </c>
      <c r="F1967" s="193">
        <f t="shared" si="520"/>
        <v>5869786.2800000003</v>
      </c>
      <c r="G1967" s="237">
        <v>3113040.26</v>
      </c>
      <c r="H1967" s="237">
        <v>1240535.82</v>
      </c>
      <c r="I1967" s="237">
        <v>16846.78</v>
      </c>
      <c r="J1967" s="194">
        <f t="shared" si="521"/>
        <v>5869786.2800000003</v>
      </c>
      <c r="K1967" s="212"/>
      <c r="L1967" s="203">
        <v>5869786.5099999998</v>
      </c>
      <c r="M1967" s="203">
        <v>-0.23</v>
      </c>
      <c r="O1967" s="190"/>
    </row>
    <row r="1968" spans="2:15" s="173" customFormat="1" ht="15.75" customHeight="1" outlineLevel="2" x14ac:dyDescent="0.3">
      <c r="B1968" s="176" t="s">
        <v>2705</v>
      </c>
      <c r="C1968" s="174" t="s">
        <v>808</v>
      </c>
      <c r="D1968" s="212" t="s">
        <v>53</v>
      </c>
      <c r="E1968" s="29">
        <v>1</v>
      </c>
      <c r="F1968" s="193">
        <f t="shared" si="520"/>
        <v>7627846.2000000002</v>
      </c>
      <c r="G1968" s="237">
        <v>4871100.47</v>
      </c>
      <c r="H1968" s="237">
        <v>689186.53</v>
      </c>
      <c r="I1968" s="237">
        <v>22972.880000000001</v>
      </c>
      <c r="J1968" s="194">
        <f t="shared" si="521"/>
        <v>7627846.2000000002</v>
      </c>
      <c r="K1968" s="212"/>
      <c r="L1968" s="203">
        <v>7627846.5800000001</v>
      </c>
      <c r="M1968" s="203">
        <v>-0.38</v>
      </c>
      <c r="O1968" s="190"/>
    </row>
    <row r="1969" spans="2:15" s="173" customFormat="1" ht="15.75" customHeight="1" outlineLevel="2" x14ac:dyDescent="0.3">
      <c r="B1969" s="176" t="s">
        <v>2706</v>
      </c>
      <c r="C1969" s="174" t="s">
        <v>50</v>
      </c>
      <c r="D1969" s="212" t="s">
        <v>53</v>
      </c>
      <c r="E1969" s="29">
        <v>1</v>
      </c>
      <c r="F1969" s="193">
        <f t="shared" si="520"/>
        <v>14441842.23</v>
      </c>
      <c r="G1969" s="237">
        <v>11685095.82</v>
      </c>
      <c r="H1969" s="237">
        <v>1433507.91</v>
      </c>
      <c r="I1969" s="237">
        <v>14702.65</v>
      </c>
      <c r="J1969" s="194">
        <f t="shared" si="521"/>
        <v>14441842.23</v>
      </c>
      <c r="K1969" s="212"/>
      <c r="L1969" s="203">
        <v>14441841.800000001</v>
      </c>
      <c r="M1969" s="203">
        <v>0.43</v>
      </c>
      <c r="O1969" s="190"/>
    </row>
    <row r="1970" spans="2:15" s="173" customFormat="1" ht="15.75" customHeight="1" outlineLevel="2" x14ac:dyDescent="0.3">
      <c r="B1970" s="176" t="s">
        <v>2707</v>
      </c>
      <c r="C1970" s="174" t="s">
        <v>243</v>
      </c>
      <c r="D1970" s="212" t="s">
        <v>53</v>
      </c>
      <c r="E1970" s="29">
        <v>1</v>
      </c>
      <c r="F1970" s="193">
        <f t="shared" si="520"/>
        <v>9392369.0999999996</v>
      </c>
      <c r="G1970" s="237">
        <v>6635622.2999999998</v>
      </c>
      <c r="H1970" s="237">
        <v>0</v>
      </c>
      <c r="I1970" s="237">
        <v>30630.52</v>
      </c>
      <c r="J1970" s="194">
        <f t="shared" si="521"/>
        <v>9392369.0999999996</v>
      </c>
      <c r="K1970" s="212"/>
      <c r="L1970" s="203">
        <v>9392368.7799999993</v>
      </c>
      <c r="M1970" s="203">
        <v>0.32</v>
      </c>
      <c r="O1970" s="190"/>
    </row>
    <row r="1971" spans="2:15" s="173" customFormat="1" ht="31.5" customHeight="1" outlineLevel="2" x14ac:dyDescent="0.3">
      <c r="B1971" s="176" t="s">
        <v>2708</v>
      </c>
      <c r="C1971" s="174" t="s">
        <v>893</v>
      </c>
      <c r="D1971" s="212" t="s">
        <v>53</v>
      </c>
      <c r="E1971" s="29">
        <v>1</v>
      </c>
      <c r="F1971" s="193">
        <f t="shared" si="520"/>
        <v>44317338.5</v>
      </c>
      <c r="G1971" s="237">
        <v>11928321.640000001</v>
      </c>
      <c r="H1971" s="237">
        <v>13117551.76</v>
      </c>
      <c r="I1971" s="237">
        <v>214127.39</v>
      </c>
      <c r="J1971" s="194">
        <f t="shared" si="521"/>
        <v>44317338.5</v>
      </c>
      <c r="K1971" s="212"/>
      <c r="L1971" s="203">
        <v>44317338.32</v>
      </c>
      <c r="M1971" s="203">
        <v>0.18</v>
      </c>
      <c r="O1971" s="190"/>
    </row>
    <row r="1972" spans="2:15" s="173" customFormat="1" ht="15.75" customHeight="1" outlineLevel="2" x14ac:dyDescent="0.3">
      <c r="B1972" s="176"/>
      <c r="C1972" s="159" t="s">
        <v>51</v>
      </c>
      <c r="D1972" s="213"/>
      <c r="E1972" s="193"/>
      <c r="F1972" s="193"/>
      <c r="G1972" s="237"/>
      <c r="H1972" s="237"/>
      <c r="I1972" s="237"/>
      <c r="J1972" s="194"/>
      <c r="K1972" s="212"/>
      <c r="L1972" s="203">
        <v>0</v>
      </c>
      <c r="M1972" s="203">
        <v>0</v>
      </c>
      <c r="O1972" s="190"/>
    </row>
    <row r="1973" spans="2:15" s="173" customFormat="1" ht="31.5" customHeight="1" outlineLevel="2" x14ac:dyDescent="0.3">
      <c r="B1973" s="176" t="s">
        <v>2709</v>
      </c>
      <c r="C1973" s="174" t="s">
        <v>672</v>
      </c>
      <c r="D1973" s="213" t="s">
        <v>31</v>
      </c>
      <c r="E1973" s="193">
        <v>1</v>
      </c>
      <c r="F1973" s="193">
        <f t="shared" ref="F1973:F1984" si="522">G1973+H1973+I1973*90</f>
        <v>8460220.2699999996</v>
      </c>
      <c r="G1973" s="237">
        <v>3138897.59</v>
      </c>
      <c r="H1973" s="237">
        <v>3964385.48</v>
      </c>
      <c r="I1973" s="237">
        <v>15077.08</v>
      </c>
      <c r="J1973" s="194">
        <f t="shared" ref="J1973:J1984" si="523">E1973*F1973</f>
        <v>8460220.2699999996</v>
      </c>
      <c r="K1973" s="212"/>
      <c r="L1973" s="203">
        <v>8460220.3900000006</v>
      </c>
      <c r="M1973" s="203">
        <v>-0.12</v>
      </c>
      <c r="O1973" s="190"/>
    </row>
    <row r="1974" spans="2:15" s="173" customFormat="1" ht="31.5" customHeight="1" outlineLevel="2" x14ac:dyDescent="0.3">
      <c r="B1974" s="176" t="s">
        <v>2710</v>
      </c>
      <c r="C1974" s="174" t="s">
        <v>673</v>
      </c>
      <c r="D1974" s="213" t="s">
        <v>31</v>
      </c>
      <c r="E1974" s="193">
        <v>1</v>
      </c>
      <c r="F1974" s="193">
        <f t="shared" si="522"/>
        <v>3533322.2400000002</v>
      </c>
      <c r="G1974" s="237">
        <v>1178025.5900000001</v>
      </c>
      <c r="H1974" s="237">
        <v>1754696.05</v>
      </c>
      <c r="I1974" s="237">
        <v>6673.34</v>
      </c>
      <c r="J1974" s="194">
        <f t="shared" si="523"/>
        <v>3533322.2400000002</v>
      </c>
      <c r="K1974" s="212"/>
      <c r="L1974" s="203">
        <v>3533322.31</v>
      </c>
      <c r="M1974" s="203">
        <v>-7.0000000000000007E-2</v>
      </c>
      <c r="O1974" s="190"/>
    </row>
    <row r="1975" spans="2:15" s="173" customFormat="1" ht="15.75" customHeight="1" outlineLevel="2" x14ac:dyDescent="0.3">
      <c r="B1975" s="176" t="s">
        <v>2711</v>
      </c>
      <c r="C1975" s="174" t="s">
        <v>674</v>
      </c>
      <c r="D1975" s="213" t="s">
        <v>31</v>
      </c>
      <c r="E1975" s="193">
        <v>1</v>
      </c>
      <c r="F1975" s="193">
        <f t="shared" si="522"/>
        <v>2853074.08</v>
      </c>
      <c r="G1975" s="237">
        <v>1525050.18</v>
      </c>
      <c r="H1975" s="237">
        <v>1102259.8</v>
      </c>
      <c r="I1975" s="237">
        <v>2508.4899999999998</v>
      </c>
      <c r="J1975" s="194">
        <f t="shared" si="523"/>
        <v>2853074.08</v>
      </c>
      <c r="K1975" s="212"/>
      <c r="L1975" s="203">
        <v>2853074.04</v>
      </c>
      <c r="M1975" s="203">
        <v>0.04</v>
      </c>
      <c r="O1975" s="190"/>
    </row>
    <row r="1976" spans="2:15" s="173" customFormat="1" ht="31.5" customHeight="1" outlineLevel="2" x14ac:dyDescent="0.3">
      <c r="B1976" s="176" t="s">
        <v>2712</v>
      </c>
      <c r="C1976" s="174" t="s">
        <v>675</v>
      </c>
      <c r="D1976" s="213" t="s">
        <v>31</v>
      </c>
      <c r="E1976" s="193">
        <v>1</v>
      </c>
      <c r="F1976" s="193">
        <f t="shared" si="522"/>
        <v>1859645.93</v>
      </c>
      <c r="G1976" s="237">
        <v>780314.75</v>
      </c>
      <c r="H1976" s="237">
        <v>895844.58</v>
      </c>
      <c r="I1976" s="237">
        <v>2038.74</v>
      </c>
      <c r="J1976" s="194">
        <f t="shared" si="523"/>
        <v>1859645.93</v>
      </c>
      <c r="K1976" s="212"/>
      <c r="L1976" s="203">
        <v>1859645.57</v>
      </c>
      <c r="M1976" s="203">
        <v>0.36</v>
      </c>
      <c r="O1976" s="190"/>
    </row>
    <row r="1977" spans="2:15" s="173" customFormat="1" ht="31.5" customHeight="1" outlineLevel="2" x14ac:dyDescent="0.3">
      <c r="B1977" s="176" t="s">
        <v>2713</v>
      </c>
      <c r="C1977" s="174" t="s">
        <v>676</v>
      </c>
      <c r="D1977" s="213" t="s">
        <v>31</v>
      </c>
      <c r="E1977" s="193">
        <v>1</v>
      </c>
      <c r="F1977" s="193">
        <f t="shared" si="522"/>
        <v>880830.1</v>
      </c>
      <c r="G1977" s="237">
        <v>498437.04</v>
      </c>
      <c r="H1977" s="237">
        <v>284882.56</v>
      </c>
      <c r="I1977" s="237">
        <v>1083.45</v>
      </c>
      <c r="J1977" s="194">
        <f t="shared" si="523"/>
        <v>880830.1</v>
      </c>
      <c r="K1977" s="212"/>
      <c r="L1977" s="203">
        <v>880829.73</v>
      </c>
      <c r="M1977" s="203">
        <v>0.37</v>
      </c>
      <c r="O1977" s="190"/>
    </row>
    <row r="1978" spans="2:15" s="173" customFormat="1" ht="31.5" customHeight="1" outlineLevel="2" x14ac:dyDescent="0.3">
      <c r="B1978" s="176" t="s">
        <v>2714</v>
      </c>
      <c r="C1978" s="174" t="s">
        <v>892</v>
      </c>
      <c r="D1978" s="213" t="s">
        <v>31</v>
      </c>
      <c r="E1978" s="193">
        <v>1</v>
      </c>
      <c r="F1978" s="193">
        <f t="shared" si="522"/>
        <v>1191533.21</v>
      </c>
      <c r="G1978" s="237">
        <v>582981.89</v>
      </c>
      <c r="H1978" s="237">
        <v>453370.62</v>
      </c>
      <c r="I1978" s="237">
        <v>1724.23</v>
      </c>
      <c r="J1978" s="194">
        <f t="shared" si="523"/>
        <v>1191533.21</v>
      </c>
      <c r="K1978" s="212"/>
      <c r="L1978" s="203">
        <v>1191533.06</v>
      </c>
      <c r="M1978" s="203">
        <v>0.15</v>
      </c>
      <c r="O1978" s="190"/>
    </row>
    <row r="1979" spans="2:15" s="173" customFormat="1" ht="15.75" customHeight="1" outlineLevel="2" x14ac:dyDescent="0.3">
      <c r="B1979" s="176" t="s">
        <v>2715</v>
      </c>
      <c r="C1979" s="174" t="s">
        <v>677</v>
      </c>
      <c r="D1979" s="213" t="s">
        <v>31</v>
      </c>
      <c r="E1979" s="193">
        <v>1</v>
      </c>
      <c r="F1979" s="193">
        <f t="shared" si="522"/>
        <v>991950.74</v>
      </c>
      <c r="G1979" s="237">
        <v>447712.62</v>
      </c>
      <c r="H1979" s="237">
        <v>174156.32</v>
      </c>
      <c r="I1979" s="237">
        <v>4112.0200000000004</v>
      </c>
      <c r="J1979" s="194">
        <f t="shared" si="523"/>
        <v>991950.74</v>
      </c>
      <c r="K1979" s="212"/>
      <c r="L1979" s="203">
        <v>991951.14</v>
      </c>
      <c r="M1979" s="203">
        <v>-0.4</v>
      </c>
      <c r="O1979" s="190"/>
    </row>
    <row r="1980" spans="2:15" s="173" customFormat="1" ht="15.75" customHeight="1" outlineLevel="2" x14ac:dyDescent="0.3">
      <c r="B1980" s="176" t="s">
        <v>2716</v>
      </c>
      <c r="C1980" s="174" t="s">
        <v>678</v>
      </c>
      <c r="D1980" s="213" t="s">
        <v>31</v>
      </c>
      <c r="E1980" s="193">
        <v>1</v>
      </c>
      <c r="F1980" s="193">
        <f t="shared" si="522"/>
        <v>1873292.7</v>
      </c>
      <c r="G1980" s="237">
        <v>869760.98</v>
      </c>
      <c r="H1980" s="237">
        <v>321130.12</v>
      </c>
      <c r="I1980" s="237">
        <v>7582.24</v>
      </c>
      <c r="J1980" s="194">
        <f t="shared" si="523"/>
        <v>1873292.7</v>
      </c>
      <c r="K1980" s="212"/>
      <c r="L1980" s="203">
        <v>1873292.6</v>
      </c>
      <c r="M1980" s="203">
        <v>0.1</v>
      </c>
      <c r="O1980" s="190"/>
    </row>
    <row r="1981" spans="2:15" s="173" customFormat="1" ht="31.5" customHeight="1" outlineLevel="2" x14ac:dyDescent="0.3">
      <c r="B1981" s="176" t="s">
        <v>2717</v>
      </c>
      <c r="C1981" s="174" t="s">
        <v>679</v>
      </c>
      <c r="D1981" s="213" t="s">
        <v>31</v>
      </c>
      <c r="E1981" s="193">
        <v>1</v>
      </c>
      <c r="F1981" s="193">
        <f t="shared" si="522"/>
        <v>3623051.73</v>
      </c>
      <c r="G1981" s="237">
        <v>1083900.6299999999</v>
      </c>
      <c r="H1981" s="237">
        <v>1028356.2</v>
      </c>
      <c r="I1981" s="237">
        <v>16786.61</v>
      </c>
      <c r="J1981" s="194">
        <f t="shared" si="523"/>
        <v>3623051.73</v>
      </c>
      <c r="K1981" s="212"/>
      <c r="L1981" s="203">
        <v>3623051.75</v>
      </c>
      <c r="M1981" s="203">
        <v>-0.02</v>
      </c>
      <c r="O1981" s="190"/>
    </row>
    <row r="1982" spans="2:15" s="173" customFormat="1" ht="31.5" customHeight="1" outlineLevel="2" x14ac:dyDescent="0.3">
      <c r="B1982" s="176" t="s">
        <v>2718</v>
      </c>
      <c r="C1982" s="174" t="s">
        <v>680</v>
      </c>
      <c r="D1982" s="213" t="s">
        <v>31</v>
      </c>
      <c r="E1982" s="193">
        <v>1</v>
      </c>
      <c r="F1982" s="193">
        <f t="shared" si="522"/>
        <v>2628274.0099999998</v>
      </c>
      <c r="G1982" s="237">
        <v>1276362.82</v>
      </c>
      <c r="H1982" s="237">
        <v>432611.59</v>
      </c>
      <c r="I1982" s="237">
        <v>10214.44</v>
      </c>
      <c r="J1982" s="194">
        <f t="shared" si="523"/>
        <v>2628274.0099999998</v>
      </c>
      <c r="K1982" s="212"/>
      <c r="L1982" s="203">
        <v>2628274.06</v>
      </c>
      <c r="M1982" s="203">
        <v>-0.05</v>
      </c>
      <c r="O1982" s="190"/>
    </row>
    <row r="1983" spans="2:15" s="173" customFormat="1" ht="31.5" customHeight="1" outlineLevel="2" x14ac:dyDescent="0.3">
      <c r="B1983" s="176" t="s">
        <v>2719</v>
      </c>
      <c r="C1983" s="174" t="s">
        <v>681</v>
      </c>
      <c r="D1983" s="213" t="s">
        <v>31</v>
      </c>
      <c r="E1983" s="193">
        <v>1</v>
      </c>
      <c r="F1983" s="193">
        <f t="shared" si="522"/>
        <v>597315.55000000005</v>
      </c>
      <c r="G1983" s="237">
        <v>217671.13</v>
      </c>
      <c r="H1983" s="237">
        <v>153756.12</v>
      </c>
      <c r="I1983" s="237">
        <v>2509.87</v>
      </c>
      <c r="J1983" s="194">
        <f t="shared" si="523"/>
        <v>597315.55000000005</v>
      </c>
      <c r="K1983" s="212"/>
      <c r="L1983" s="203">
        <v>597315.86</v>
      </c>
      <c r="M1983" s="203">
        <v>-0.31</v>
      </c>
      <c r="O1983" s="190"/>
    </row>
    <row r="1984" spans="2:15" s="173" customFormat="1" ht="31.5" customHeight="1" outlineLevel="2" x14ac:dyDescent="0.3">
      <c r="B1984" s="176" t="s">
        <v>2720</v>
      </c>
      <c r="C1984" s="174" t="s">
        <v>682</v>
      </c>
      <c r="D1984" s="213" t="s">
        <v>31</v>
      </c>
      <c r="E1984" s="193">
        <v>1</v>
      </c>
      <c r="F1984" s="193">
        <f t="shared" si="522"/>
        <v>1146997.55</v>
      </c>
      <c r="G1984" s="237">
        <v>442962.9</v>
      </c>
      <c r="H1984" s="237">
        <v>285134.15000000002</v>
      </c>
      <c r="I1984" s="237">
        <v>4654.45</v>
      </c>
      <c r="J1984" s="194">
        <f t="shared" si="523"/>
        <v>1146997.55</v>
      </c>
      <c r="K1984" s="212"/>
      <c r="L1984" s="203">
        <v>1146997.8500000001</v>
      </c>
      <c r="M1984" s="203">
        <v>-0.3</v>
      </c>
      <c r="O1984" s="190"/>
    </row>
    <row r="1985" spans="2:15" ht="20.25" customHeight="1" outlineLevel="1" x14ac:dyDescent="0.3">
      <c r="B1985" s="34" t="s">
        <v>826</v>
      </c>
      <c r="C1985" s="4" t="s">
        <v>283</v>
      </c>
      <c r="D1985" s="35"/>
      <c r="E1985" s="35"/>
      <c r="F1985" s="36"/>
      <c r="G1985" s="76"/>
      <c r="H1985" s="76"/>
      <c r="I1985" s="76"/>
      <c r="J1985" s="111">
        <f>SUBTOTAL(9,J1986:J2117)</f>
        <v>822003561.57000005</v>
      </c>
      <c r="K1985" s="37"/>
      <c r="L1985" s="203">
        <v>0</v>
      </c>
      <c r="M1985" s="203"/>
      <c r="O1985" s="190"/>
    </row>
    <row r="1986" spans="2:15" ht="15.75" customHeight="1" outlineLevel="1" x14ac:dyDescent="0.3">
      <c r="B1986" s="172" t="s">
        <v>2092</v>
      </c>
      <c r="C1986" s="171" t="s">
        <v>130</v>
      </c>
      <c r="D1986" s="168"/>
      <c r="E1986" s="107"/>
      <c r="F1986" s="169"/>
      <c r="G1986" s="169"/>
      <c r="H1986" s="169"/>
      <c r="I1986" s="169"/>
      <c r="J1986" s="112">
        <f>SUBTOTAL(9,J1987:J1990)</f>
        <v>175423773.80000001</v>
      </c>
      <c r="K1986" s="16"/>
      <c r="L1986" s="203">
        <v>0</v>
      </c>
      <c r="M1986" s="203"/>
      <c r="O1986" s="190"/>
    </row>
    <row r="1987" spans="2:15" ht="31.5" customHeight="1" outlineLevel="2" x14ac:dyDescent="0.3">
      <c r="B1987" s="3" t="s">
        <v>2721</v>
      </c>
      <c r="C1987" s="2" t="s">
        <v>546</v>
      </c>
      <c r="D1987" s="195" t="s">
        <v>8</v>
      </c>
      <c r="E1987" s="1">
        <v>516.21</v>
      </c>
      <c r="F1987" s="106">
        <f t="shared" ref="F1987:F1990" si="524">G1987+H1987+I1987*90</f>
        <v>34918.78</v>
      </c>
      <c r="G1987" s="237">
        <v>16063.47</v>
      </c>
      <c r="H1987" s="237">
        <v>18855.310000000001</v>
      </c>
      <c r="I1987" s="237">
        <v>0</v>
      </c>
      <c r="J1987" s="114">
        <f t="shared" ref="J1987:J1990" si="525">E1987*F1987</f>
        <v>18025423.420000002</v>
      </c>
      <c r="K1987" s="212"/>
      <c r="L1987" s="203">
        <v>18025425.73</v>
      </c>
      <c r="M1987" s="203">
        <v>-2.31</v>
      </c>
      <c r="O1987" s="190"/>
    </row>
    <row r="1988" spans="2:15" ht="31.5" customHeight="1" outlineLevel="2" x14ac:dyDescent="0.3">
      <c r="B1988" s="3" t="s">
        <v>2722</v>
      </c>
      <c r="C1988" s="2" t="s">
        <v>547</v>
      </c>
      <c r="D1988" s="195" t="s">
        <v>8</v>
      </c>
      <c r="E1988" s="1">
        <v>1711.55</v>
      </c>
      <c r="F1988" s="106">
        <f t="shared" si="524"/>
        <v>34120.85</v>
      </c>
      <c r="G1988" s="237">
        <v>16063.47</v>
      </c>
      <c r="H1988" s="237">
        <v>18057.38</v>
      </c>
      <c r="I1988" s="237">
        <v>0</v>
      </c>
      <c r="J1988" s="114">
        <f t="shared" si="525"/>
        <v>58399540.82</v>
      </c>
      <c r="K1988" s="212"/>
      <c r="L1988" s="203">
        <v>58399556.009999998</v>
      </c>
      <c r="M1988" s="203">
        <v>-15.19</v>
      </c>
      <c r="O1988" s="190"/>
    </row>
    <row r="1989" spans="2:15" ht="47.25" customHeight="1" outlineLevel="2" x14ac:dyDescent="0.3">
      <c r="B1989" s="3" t="s">
        <v>2723</v>
      </c>
      <c r="C1989" s="2" t="s">
        <v>560</v>
      </c>
      <c r="D1989" s="195" t="s">
        <v>8</v>
      </c>
      <c r="E1989" s="1">
        <v>3226.34</v>
      </c>
      <c r="F1989" s="106">
        <f t="shared" si="524"/>
        <v>30105.64</v>
      </c>
      <c r="G1989" s="237">
        <v>14858.04</v>
      </c>
      <c r="H1989" s="237">
        <v>15247.6</v>
      </c>
      <c r="I1989" s="237">
        <v>0</v>
      </c>
      <c r="J1989" s="114">
        <f t="shared" si="525"/>
        <v>97131030.560000002</v>
      </c>
      <c r="K1989" s="212"/>
      <c r="L1989" s="203">
        <v>97131013.060000002</v>
      </c>
      <c r="M1989" s="203">
        <v>17.5</v>
      </c>
      <c r="O1989" s="190"/>
    </row>
    <row r="1990" spans="2:15" ht="31.5" customHeight="1" outlineLevel="2" x14ac:dyDescent="0.3">
      <c r="B1990" s="3" t="s">
        <v>2724</v>
      </c>
      <c r="C1990" s="2" t="s">
        <v>708</v>
      </c>
      <c r="D1990" s="195" t="s">
        <v>8</v>
      </c>
      <c r="E1990" s="1">
        <v>54</v>
      </c>
      <c r="F1990" s="106">
        <f t="shared" si="524"/>
        <v>34588.5</v>
      </c>
      <c r="G1990" s="237">
        <v>15969.16</v>
      </c>
      <c r="H1990" s="237">
        <v>18619.34</v>
      </c>
      <c r="I1990" s="237">
        <v>0</v>
      </c>
      <c r="J1990" s="114">
        <f t="shared" si="525"/>
        <v>1867779</v>
      </c>
      <c r="K1990" s="212"/>
      <c r="L1990" s="203">
        <v>1867779</v>
      </c>
      <c r="M1990" s="203">
        <v>0</v>
      </c>
      <c r="O1990" s="190"/>
    </row>
    <row r="1991" spans="2:15" ht="21" customHeight="1" outlineLevel="1" x14ac:dyDescent="0.3">
      <c r="B1991" s="172" t="s">
        <v>2093</v>
      </c>
      <c r="C1991" s="171" t="s">
        <v>249</v>
      </c>
      <c r="D1991" s="168"/>
      <c r="E1991" s="107"/>
      <c r="F1991" s="169"/>
      <c r="G1991" s="169"/>
      <c r="H1991" s="169"/>
      <c r="I1991" s="169"/>
      <c r="J1991" s="112">
        <f>SUBTOTAL(9,J1992:J1997)</f>
        <v>28299747.170000002</v>
      </c>
      <c r="K1991" s="16"/>
      <c r="L1991" s="203">
        <v>0</v>
      </c>
      <c r="M1991" s="203"/>
      <c r="O1991" s="190"/>
    </row>
    <row r="1992" spans="2:15" ht="94.5" customHeight="1" outlineLevel="2" x14ac:dyDescent="0.3">
      <c r="B1992" s="176" t="s">
        <v>2725</v>
      </c>
      <c r="C1992" s="174" t="s">
        <v>884</v>
      </c>
      <c r="D1992" s="212" t="s">
        <v>11</v>
      </c>
      <c r="E1992" s="213">
        <v>1743.04</v>
      </c>
      <c r="F1992" s="106">
        <f t="shared" ref="F1992:F1998" si="526">G1992+H1992+I1992*90</f>
        <v>3365.68</v>
      </c>
      <c r="G1992" s="237">
        <v>839.13</v>
      </c>
      <c r="H1992" s="237">
        <v>2526.5500000000002</v>
      </c>
      <c r="I1992" s="237">
        <v>0</v>
      </c>
      <c r="J1992" s="114">
        <f t="shared" ref="J1992:J1998" si="527">E1992*F1992</f>
        <v>5866514.8700000001</v>
      </c>
      <c r="K1992" s="212"/>
      <c r="L1992" s="203">
        <v>5866526.8700000001</v>
      </c>
      <c r="M1992" s="203">
        <v>-12</v>
      </c>
      <c r="O1992" s="190"/>
    </row>
    <row r="1993" spans="2:15" ht="94.5" customHeight="1" outlineLevel="2" x14ac:dyDescent="0.3">
      <c r="B1993" s="176" t="s">
        <v>2726</v>
      </c>
      <c r="C1993" s="174" t="s">
        <v>889</v>
      </c>
      <c r="D1993" s="212" t="s">
        <v>11</v>
      </c>
      <c r="E1993" s="213">
        <v>2651.18</v>
      </c>
      <c r="F1993" s="106">
        <f t="shared" si="526"/>
        <v>2944.59</v>
      </c>
      <c r="G1993" s="237">
        <v>839.13</v>
      </c>
      <c r="H1993" s="237">
        <v>2105.46</v>
      </c>
      <c r="I1993" s="237">
        <v>0</v>
      </c>
      <c r="J1993" s="114">
        <f t="shared" si="527"/>
        <v>7806638.1200000001</v>
      </c>
      <c r="K1993" s="212"/>
      <c r="L1993" s="203">
        <v>7806650.3099999996</v>
      </c>
      <c r="M1993" s="203">
        <v>-12.19</v>
      </c>
      <c r="O1993" s="190"/>
    </row>
    <row r="1994" spans="2:15" ht="94.5" customHeight="1" outlineLevel="2" x14ac:dyDescent="0.3">
      <c r="B1994" s="176" t="s">
        <v>2727</v>
      </c>
      <c r="C1994" s="174" t="s">
        <v>886</v>
      </c>
      <c r="D1994" s="212" t="s">
        <v>11</v>
      </c>
      <c r="E1994" s="213">
        <v>921.39</v>
      </c>
      <c r="F1994" s="106">
        <f t="shared" si="526"/>
        <v>2370.9299999999998</v>
      </c>
      <c r="G1994" s="237">
        <v>686.56</v>
      </c>
      <c r="H1994" s="237">
        <v>1684.37</v>
      </c>
      <c r="I1994" s="237">
        <v>0</v>
      </c>
      <c r="J1994" s="114">
        <f t="shared" si="527"/>
        <v>2184551.19</v>
      </c>
      <c r="K1994" s="212"/>
      <c r="L1994" s="203">
        <v>2184553.63</v>
      </c>
      <c r="M1994" s="203">
        <v>-2.44</v>
      </c>
      <c r="O1994" s="190"/>
    </row>
    <row r="1995" spans="2:15" ht="94.5" customHeight="1" outlineLevel="2" x14ac:dyDescent="0.3">
      <c r="B1995" s="176" t="s">
        <v>2728</v>
      </c>
      <c r="C1995" s="174" t="s">
        <v>887</v>
      </c>
      <c r="D1995" s="212" t="s">
        <v>11</v>
      </c>
      <c r="E1995" s="213">
        <v>6273.25</v>
      </c>
      <c r="F1995" s="106">
        <f t="shared" si="526"/>
        <v>1452.46</v>
      </c>
      <c r="G1995" s="237">
        <v>610.28</v>
      </c>
      <c r="H1995" s="237">
        <v>842.18</v>
      </c>
      <c r="I1995" s="237">
        <v>0</v>
      </c>
      <c r="J1995" s="114">
        <f t="shared" si="527"/>
        <v>9111644.6999999993</v>
      </c>
      <c r="K1995" s="212"/>
      <c r="L1995" s="203">
        <v>9111665.0399999991</v>
      </c>
      <c r="M1995" s="203">
        <v>-20.34</v>
      </c>
      <c r="O1995" s="190"/>
    </row>
    <row r="1996" spans="2:15" ht="31.5" customHeight="1" outlineLevel="2" x14ac:dyDescent="0.3">
      <c r="B1996" s="176" t="s">
        <v>2729</v>
      </c>
      <c r="C1996" s="174" t="s">
        <v>161</v>
      </c>
      <c r="D1996" s="212" t="s">
        <v>11</v>
      </c>
      <c r="E1996" s="213">
        <v>1436</v>
      </c>
      <c r="F1996" s="193">
        <f t="shared" si="526"/>
        <v>2166.4899999999998</v>
      </c>
      <c r="G1996" s="237">
        <v>839.13</v>
      </c>
      <c r="H1996" s="237">
        <v>1327.36</v>
      </c>
      <c r="I1996" s="237">
        <v>0</v>
      </c>
      <c r="J1996" s="177">
        <f t="shared" si="527"/>
        <v>3111079.64</v>
      </c>
      <c r="K1996" s="212"/>
      <c r="L1996" s="203">
        <v>3111078.62</v>
      </c>
      <c r="M1996" s="203">
        <v>1.02</v>
      </c>
      <c r="O1996" s="190"/>
    </row>
    <row r="1997" spans="2:15" ht="63" customHeight="1" outlineLevel="2" x14ac:dyDescent="0.3">
      <c r="B1997" s="176" t="s">
        <v>2730</v>
      </c>
      <c r="C1997" s="174" t="s">
        <v>550</v>
      </c>
      <c r="D1997" s="212" t="s">
        <v>11</v>
      </c>
      <c r="E1997" s="213">
        <v>48.43</v>
      </c>
      <c r="F1997" s="106">
        <f t="shared" si="526"/>
        <v>4528.57</v>
      </c>
      <c r="G1997" s="237">
        <v>2100.88</v>
      </c>
      <c r="H1997" s="237">
        <v>2427.69</v>
      </c>
      <c r="I1997" s="237">
        <v>0</v>
      </c>
      <c r="J1997" s="114">
        <f t="shared" si="527"/>
        <v>219318.65</v>
      </c>
      <c r="K1997" s="212"/>
      <c r="L1997" s="203">
        <v>219318.79</v>
      </c>
      <c r="M1997" s="203">
        <v>-0.14000000000000001</v>
      </c>
      <c r="O1997" s="190"/>
    </row>
    <row r="1998" spans="2:15" ht="72.75" customHeight="1" outlineLevel="2" x14ac:dyDescent="0.3">
      <c r="B1998" s="176" t="s">
        <v>2731</v>
      </c>
      <c r="C1998" s="174" t="s">
        <v>557</v>
      </c>
      <c r="D1998" s="212" t="s">
        <v>11</v>
      </c>
      <c r="E1998" s="213">
        <v>150</v>
      </c>
      <c r="F1998" s="193">
        <f t="shared" si="526"/>
        <v>2381</v>
      </c>
      <c r="G1998" s="237">
        <v>1167.1600000000001</v>
      </c>
      <c r="H1998" s="237">
        <v>1213.8399999999999</v>
      </c>
      <c r="I1998" s="237">
        <v>0</v>
      </c>
      <c r="J1998" s="177">
        <f t="shared" si="527"/>
        <v>357150</v>
      </c>
      <c r="K1998" s="212"/>
      <c r="L1998" s="203">
        <v>357150.34</v>
      </c>
      <c r="M1998" s="203">
        <v>-0.34</v>
      </c>
      <c r="O1998" s="190"/>
    </row>
    <row r="1999" spans="2:15" ht="15.75" customHeight="1" outlineLevel="1" x14ac:dyDescent="0.3">
      <c r="B1999" s="172" t="s">
        <v>2094</v>
      </c>
      <c r="C1999" s="171" t="s">
        <v>27</v>
      </c>
      <c r="D1999" s="168"/>
      <c r="E1999" s="107"/>
      <c r="F1999" s="169"/>
      <c r="G1999" s="169"/>
      <c r="H1999" s="169"/>
      <c r="I1999" s="169"/>
      <c r="J1999" s="112">
        <f>SUBTOTAL(9,J2000:J2001)</f>
        <v>70026511.329999998</v>
      </c>
      <c r="K1999" s="13" t="s">
        <v>876</v>
      </c>
      <c r="L1999" s="203">
        <v>0</v>
      </c>
      <c r="M1999" s="203"/>
      <c r="O1999" s="190"/>
    </row>
    <row r="2000" spans="2:15" ht="63" customHeight="1" outlineLevel="2" x14ac:dyDescent="0.3">
      <c r="B2000" s="3" t="s">
        <v>2732</v>
      </c>
      <c r="C2000" s="2" t="s">
        <v>551</v>
      </c>
      <c r="D2000" s="195" t="s">
        <v>53</v>
      </c>
      <c r="E2000" s="29">
        <v>1318</v>
      </c>
      <c r="F2000" s="193">
        <f t="shared" ref="F2000:F2001" si="528">G2000+H2000+I2000*90</f>
        <v>52702.68</v>
      </c>
      <c r="G2000" s="237">
        <v>13367.38</v>
      </c>
      <c r="H2000" s="237">
        <v>39335.300000000003</v>
      </c>
      <c r="I2000" s="237">
        <v>0</v>
      </c>
      <c r="J2000" s="119">
        <f t="shared" ref="J2000:J2001" si="529">E2000*F2000</f>
        <v>69462132.239999995</v>
      </c>
      <c r="K2000" s="195" t="s">
        <v>3082</v>
      </c>
      <c r="L2000" s="203">
        <v>69462139.519999996</v>
      </c>
      <c r="M2000" s="203">
        <v>-7.28</v>
      </c>
      <c r="O2000" s="190"/>
    </row>
    <row r="2001" spans="2:15" ht="31.5" customHeight="1" outlineLevel="2" x14ac:dyDescent="0.3">
      <c r="B2001" s="176" t="s">
        <v>2733</v>
      </c>
      <c r="C2001" s="174" t="s">
        <v>864</v>
      </c>
      <c r="D2001" s="213" t="s">
        <v>11</v>
      </c>
      <c r="E2001" s="29">
        <v>1119.4000000000001</v>
      </c>
      <c r="F2001" s="193">
        <f t="shared" si="528"/>
        <v>504.18</v>
      </c>
      <c r="G2001" s="237">
        <v>234.5</v>
      </c>
      <c r="H2001" s="237">
        <v>269.68</v>
      </c>
      <c r="I2001" s="237">
        <v>0</v>
      </c>
      <c r="J2001" s="194">
        <f t="shared" si="529"/>
        <v>564379.09</v>
      </c>
      <c r="K2001" s="195"/>
      <c r="L2001" s="203">
        <v>564373.5</v>
      </c>
      <c r="M2001" s="203">
        <v>5.59</v>
      </c>
      <c r="O2001" s="190"/>
    </row>
    <row r="2002" spans="2:15" ht="15.75" customHeight="1" outlineLevel="1" x14ac:dyDescent="0.3">
      <c r="B2002" s="172" t="s">
        <v>2095</v>
      </c>
      <c r="C2002" s="171" t="s">
        <v>56</v>
      </c>
      <c r="D2002" s="168"/>
      <c r="E2002" s="107"/>
      <c r="F2002" s="169"/>
      <c r="G2002" s="169"/>
      <c r="H2002" s="169"/>
      <c r="I2002" s="169"/>
      <c r="J2002" s="112">
        <f>SUBTOTAL(9,J2003:J2035)</f>
        <v>16630342.4</v>
      </c>
      <c r="K2002" s="16"/>
      <c r="L2002" s="203">
        <v>0</v>
      </c>
      <c r="M2002" s="203"/>
      <c r="O2002" s="190"/>
    </row>
    <row r="2003" spans="2:15" ht="78.75" customHeight="1" outlineLevel="2" x14ac:dyDescent="0.3">
      <c r="B2003" s="176" t="s">
        <v>2020</v>
      </c>
      <c r="C2003" s="132" t="s">
        <v>284</v>
      </c>
      <c r="D2003" s="212"/>
      <c r="E2003" s="29"/>
      <c r="F2003" s="106"/>
      <c r="G2003" s="237"/>
      <c r="H2003" s="237"/>
      <c r="I2003" s="237"/>
      <c r="J2003" s="114"/>
      <c r="K2003" s="195"/>
      <c r="L2003" s="203">
        <v>0</v>
      </c>
      <c r="M2003" s="203">
        <v>0</v>
      </c>
      <c r="O2003" s="190"/>
    </row>
    <row r="2004" spans="2:15" ht="31.5" customHeight="1" outlineLevel="2" x14ac:dyDescent="0.3">
      <c r="B2004" s="210" t="s">
        <v>2021</v>
      </c>
      <c r="C2004" s="20" t="s">
        <v>70</v>
      </c>
      <c r="D2004" s="212" t="s">
        <v>11</v>
      </c>
      <c r="E2004" s="29">
        <v>768.35</v>
      </c>
      <c r="F2004" s="106">
        <f t="shared" ref="F2004:F2013" si="530">G2004+H2004+I2004*90</f>
        <v>2910</v>
      </c>
      <c r="G2004" s="237">
        <v>600</v>
      </c>
      <c r="H2004" s="237">
        <v>2310</v>
      </c>
      <c r="I2004" s="237">
        <v>0</v>
      </c>
      <c r="J2004" s="114">
        <f t="shared" ref="J2004:J2013" si="531">E2004*F2004</f>
        <v>2235898.5</v>
      </c>
      <c r="K2004" s="195"/>
      <c r="L2004" s="203">
        <v>2235898.5</v>
      </c>
      <c r="M2004" s="203">
        <v>0</v>
      </c>
      <c r="O2004" s="190"/>
    </row>
    <row r="2005" spans="2:15" ht="15.75" customHeight="1" outlineLevel="2" x14ac:dyDescent="0.3">
      <c r="B2005" s="210" t="s">
        <v>2734</v>
      </c>
      <c r="C2005" s="20" t="s">
        <v>64</v>
      </c>
      <c r="D2005" s="212" t="s">
        <v>11</v>
      </c>
      <c r="E2005" s="29">
        <v>768.35</v>
      </c>
      <c r="F2005" s="106">
        <f t="shared" si="530"/>
        <v>510</v>
      </c>
      <c r="G2005" s="237">
        <v>150</v>
      </c>
      <c r="H2005" s="237">
        <v>360</v>
      </c>
      <c r="I2005" s="237">
        <v>0</v>
      </c>
      <c r="J2005" s="114">
        <f t="shared" si="531"/>
        <v>391858.5</v>
      </c>
      <c r="K2005" s="195"/>
      <c r="L2005" s="203">
        <v>391858.5</v>
      </c>
      <c r="M2005" s="203">
        <v>0</v>
      </c>
      <c r="O2005" s="190"/>
    </row>
    <row r="2006" spans="2:15" ht="15.75" customHeight="1" outlineLevel="2" x14ac:dyDescent="0.3">
      <c r="B2006" s="210" t="s">
        <v>2735</v>
      </c>
      <c r="C2006" s="20" t="s">
        <v>71</v>
      </c>
      <c r="D2006" s="212" t="s">
        <v>11</v>
      </c>
      <c r="E2006" s="29">
        <v>768.35</v>
      </c>
      <c r="F2006" s="106">
        <f t="shared" si="530"/>
        <v>480</v>
      </c>
      <c r="G2006" s="237">
        <v>150</v>
      </c>
      <c r="H2006" s="237">
        <v>330</v>
      </c>
      <c r="I2006" s="237">
        <v>0</v>
      </c>
      <c r="J2006" s="114">
        <f t="shared" si="531"/>
        <v>368808</v>
      </c>
      <c r="K2006" s="195"/>
      <c r="L2006" s="203">
        <v>368808</v>
      </c>
      <c r="M2006" s="203">
        <v>0</v>
      </c>
      <c r="O2006" s="190"/>
    </row>
    <row r="2007" spans="2:15" ht="15.75" customHeight="1" outlineLevel="2" x14ac:dyDescent="0.3">
      <c r="B2007" s="210" t="s">
        <v>2736</v>
      </c>
      <c r="C2007" s="20" t="s">
        <v>65</v>
      </c>
      <c r="D2007" s="212" t="s">
        <v>11</v>
      </c>
      <c r="E2007" s="29">
        <v>768.35</v>
      </c>
      <c r="F2007" s="106">
        <f t="shared" si="530"/>
        <v>553.79999999999995</v>
      </c>
      <c r="G2007" s="237">
        <v>270</v>
      </c>
      <c r="H2007" s="237">
        <v>283.8</v>
      </c>
      <c r="I2007" s="237">
        <v>0</v>
      </c>
      <c r="J2007" s="114">
        <f t="shared" si="531"/>
        <v>425512.23</v>
      </c>
      <c r="K2007" s="195"/>
      <c r="L2007" s="203">
        <v>425512.23</v>
      </c>
      <c r="M2007" s="203">
        <v>0</v>
      </c>
      <c r="O2007" s="190"/>
    </row>
    <row r="2008" spans="2:15" ht="15.75" customHeight="1" outlineLevel="2" x14ac:dyDescent="0.3">
      <c r="B2008" s="210" t="s">
        <v>2737</v>
      </c>
      <c r="C2008" s="20" t="s">
        <v>66</v>
      </c>
      <c r="D2008" s="212" t="s">
        <v>11</v>
      </c>
      <c r="E2008" s="29">
        <v>768.35</v>
      </c>
      <c r="F2008" s="106">
        <f t="shared" si="530"/>
        <v>1029.8399999999999</v>
      </c>
      <c r="G2008" s="237">
        <v>420</v>
      </c>
      <c r="H2008" s="237">
        <v>609.84</v>
      </c>
      <c r="I2008" s="237">
        <v>0</v>
      </c>
      <c r="J2008" s="114">
        <f t="shared" si="531"/>
        <v>791277.56</v>
      </c>
      <c r="K2008" s="195"/>
      <c r="L2008" s="203">
        <v>791277.56</v>
      </c>
      <c r="M2008" s="203">
        <v>0</v>
      </c>
      <c r="O2008" s="190"/>
    </row>
    <row r="2009" spans="2:15" ht="15.75" customHeight="1" outlineLevel="2" x14ac:dyDescent="0.3">
      <c r="B2009" s="210" t="s">
        <v>2738</v>
      </c>
      <c r="C2009" s="20" t="s">
        <v>74</v>
      </c>
      <c r="D2009" s="212" t="s">
        <v>11</v>
      </c>
      <c r="E2009" s="29">
        <v>768.35</v>
      </c>
      <c r="F2009" s="106">
        <f t="shared" si="530"/>
        <v>126</v>
      </c>
      <c r="G2009" s="237">
        <v>60</v>
      </c>
      <c r="H2009" s="237">
        <v>66</v>
      </c>
      <c r="I2009" s="237">
        <v>0</v>
      </c>
      <c r="J2009" s="114">
        <f t="shared" si="531"/>
        <v>96812.1</v>
      </c>
      <c r="K2009" s="195"/>
      <c r="L2009" s="203">
        <v>96812.1</v>
      </c>
      <c r="M2009" s="203">
        <v>0</v>
      </c>
      <c r="O2009" s="190"/>
    </row>
    <row r="2010" spans="2:15" ht="15.75" customHeight="1" outlineLevel="2" x14ac:dyDescent="0.3">
      <c r="B2010" s="210" t="s">
        <v>2739</v>
      </c>
      <c r="C2010" s="20" t="s">
        <v>73</v>
      </c>
      <c r="D2010" s="212" t="s">
        <v>11</v>
      </c>
      <c r="E2010" s="29">
        <v>768.35</v>
      </c>
      <c r="F2010" s="106">
        <f t="shared" si="530"/>
        <v>427.2</v>
      </c>
      <c r="G2010" s="237">
        <v>180</v>
      </c>
      <c r="H2010" s="237">
        <v>247.2</v>
      </c>
      <c r="I2010" s="237">
        <v>0</v>
      </c>
      <c r="J2010" s="114">
        <f t="shared" si="531"/>
        <v>328239.12</v>
      </c>
      <c r="K2010" s="195"/>
      <c r="L2010" s="203">
        <v>328239.12</v>
      </c>
      <c r="M2010" s="203">
        <v>0</v>
      </c>
      <c r="O2010" s="190"/>
    </row>
    <row r="2011" spans="2:15" s="173" customFormat="1" ht="15.75" customHeight="1" outlineLevel="2" x14ac:dyDescent="0.3">
      <c r="B2011" s="210" t="s">
        <v>2740</v>
      </c>
      <c r="C2011" s="20" t="s">
        <v>67</v>
      </c>
      <c r="D2011" s="212" t="s">
        <v>11</v>
      </c>
      <c r="E2011" s="29">
        <v>768.35</v>
      </c>
      <c r="F2011" s="106">
        <f t="shared" si="530"/>
        <v>8856</v>
      </c>
      <c r="G2011" s="237">
        <v>1800</v>
      </c>
      <c r="H2011" s="237">
        <v>7056</v>
      </c>
      <c r="I2011" s="237">
        <v>0</v>
      </c>
      <c r="J2011" s="114">
        <f t="shared" si="531"/>
        <v>6804507.5999999996</v>
      </c>
      <c r="K2011" s="212"/>
      <c r="L2011" s="203">
        <v>6804507.5999999996</v>
      </c>
      <c r="M2011" s="203">
        <v>0</v>
      </c>
      <c r="O2011" s="190"/>
    </row>
    <row r="2012" spans="2:15" s="173" customFormat="1" ht="15.75" customHeight="1" outlineLevel="2" x14ac:dyDescent="0.3">
      <c r="B2012" s="210" t="s">
        <v>2741</v>
      </c>
      <c r="C2012" s="20" t="s">
        <v>72</v>
      </c>
      <c r="D2012" s="212" t="s">
        <v>11</v>
      </c>
      <c r="E2012" s="29">
        <v>768.35</v>
      </c>
      <c r="F2012" s="106">
        <f t="shared" si="530"/>
        <v>399</v>
      </c>
      <c r="G2012" s="237">
        <v>150</v>
      </c>
      <c r="H2012" s="237">
        <v>249</v>
      </c>
      <c r="I2012" s="237">
        <v>0</v>
      </c>
      <c r="J2012" s="114">
        <f t="shared" si="531"/>
        <v>306571.65000000002</v>
      </c>
      <c r="K2012" s="212"/>
      <c r="L2012" s="203">
        <v>306571.65000000002</v>
      </c>
      <c r="M2012" s="203">
        <v>0</v>
      </c>
      <c r="O2012" s="190"/>
    </row>
    <row r="2013" spans="2:15" s="173" customFormat="1" ht="47.25" customHeight="1" outlineLevel="2" x14ac:dyDescent="0.3">
      <c r="B2013" s="176" t="s">
        <v>2742</v>
      </c>
      <c r="C2013" s="174" t="s">
        <v>717</v>
      </c>
      <c r="D2013" s="212" t="s">
        <v>366</v>
      </c>
      <c r="E2013" s="29">
        <v>150.5</v>
      </c>
      <c r="F2013" s="106">
        <f t="shared" si="530"/>
        <v>5316.73</v>
      </c>
      <c r="G2013" s="237">
        <v>1781.5</v>
      </c>
      <c r="H2013" s="237">
        <v>3535.23</v>
      </c>
      <c r="I2013" s="237">
        <v>0</v>
      </c>
      <c r="J2013" s="114">
        <f t="shared" si="531"/>
        <v>800167.87</v>
      </c>
      <c r="K2013" s="212"/>
      <c r="L2013" s="203">
        <v>800166.94</v>
      </c>
      <c r="M2013" s="203">
        <v>0.93</v>
      </c>
      <c r="O2013" s="190"/>
    </row>
    <row r="2014" spans="2:15" s="173" customFormat="1" ht="31.5" customHeight="1" outlineLevel="2" x14ac:dyDescent="0.3">
      <c r="B2014" s="176" t="s">
        <v>2743</v>
      </c>
      <c r="C2014" s="132" t="s">
        <v>739</v>
      </c>
      <c r="D2014" s="174"/>
      <c r="E2014" s="227"/>
      <c r="F2014" s="87"/>
      <c r="G2014" s="237"/>
      <c r="H2014" s="237"/>
      <c r="I2014" s="237"/>
      <c r="J2014" s="119"/>
      <c r="K2014" s="212"/>
      <c r="L2014" s="203">
        <v>0</v>
      </c>
      <c r="M2014" s="203">
        <v>0</v>
      </c>
      <c r="O2014" s="190"/>
    </row>
    <row r="2015" spans="2:15" s="173" customFormat="1" ht="15.75" customHeight="1" outlineLevel="2" x14ac:dyDescent="0.3">
      <c r="B2015" s="210" t="s">
        <v>2744</v>
      </c>
      <c r="C2015" s="20" t="s">
        <v>719</v>
      </c>
      <c r="D2015" s="212" t="s">
        <v>11</v>
      </c>
      <c r="E2015" s="29">
        <v>59.5</v>
      </c>
      <c r="F2015" s="106">
        <f t="shared" ref="F2015:F2023" si="532">G2015+H2015+I2015*90</f>
        <v>413.68</v>
      </c>
      <c r="G2015" s="237">
        <v>150</v>
      </c>
      <c r="H2015" s="237">
        <v>263.68</v>
      </c>
      <c r="I2015" s="237">
        <v>0</v>
      </c>
      <c r="J2015" s="194">
        <f t="shared" ref="J2015:J2023" si="533">E2015*F2015</f>
        <v>24613.96</v>
      </c>
      <c r="K2015" s="212"/>
      <c r="L2015" s="203">
        <v>24613.759999999998</v>
      </c>
      <c r="M2015" s="203">
        <v>0.2</v>
      </c>
      <c r="O2015" s="190"/>
    </row>
    <row r="2016" spans="2:15" s="173" customFormat="1" ht="15.75" customHeight="1" outlineLevel="2" x14ac:dyDescent="0.3">
      <c r="B2016" s="210" t="s">
        <v>2746</v>
      </c>
      <c r="C2016" s="20" t="s">
        <v>720</v>
      </c>
      <c r="D2016" s="212" t="s">
        <v>11</v>
      </c>
      <c r="E2016" s="29">
        <v>59.5</v>
      </c>
      <c r="F2016" s="106">
        <f t="shared" si="532"/>
        <v>438.42</v>
      </c>
      <c r="G2016" s="237">
        <v>150</v>
      </c>
      <c r="H2016" s="237">
        <v>288.42</v>
      </c>
      <c r="I2016" s="237">
        <v>0</v>
      </c>
      <c r="J2016" s="194">
        <f t="shared" si="533"/>
        <v>26085.99</v>
      </c>
      <c r="K2016" s="212"/>
      <c r="L2016" s="203">
        <v>26085.99</v>
      </c>
      <c r="M2016" s="203">
        <v>0</v>
      </c>
      <c r="O2016" s="190"/>
    </row>
    <row r="2017" spans="2:15" s="173" customFormat="1" ht="15.75" customHeight="1" outlineLevel="2" x14ac:dyDescent="0.3">
      <c r="B2017" s="210" t="s">
        <v>2747</v>
      </c>
      <c r="C2017" s="20" t="s">
        <v>721</v>
      </c>
      <c r="D2017" s="212" t="s">
        <v>11</v>
      </c>
      <c r="E2017" s="29">
        <v>59.5</v>
      </c>
      <c r="F2017" s="106">
        <f t="shared" si="532"/>
        <v>126</v>
      </c>
      <c r="G2017" s="237">
        <v>60</v>
      </c>
      <c r="H2017" s="237">
        <v>66</v>
      </c>
      <c r="I2017" s="237">
        <v>0</v>
      </c>
      <c r="J2017" s="194">
        <f t="shared" si="533"/>
        <v>7497</v>
      </c>
      <c r="K2017" s="212"/>
      <c r="L2017" s="203">
        <v>7497</v>
      </c>
      <c r="M2017" s="203">
        <v>0</v>
      </c>
      <c r="O2017" s="190"/>
    </row>
    <row r="2018" spans="2:15" s="173" customFormat="1" ht="15.75" customHeight="1" outlineLevel="2" x14ac:dyDescent="0.3">
      <c r="B2018" s="210" t="s">
        <v>2748</v>
      </c>
      <c r="C2018" s="20" t="s">
        <v>722</v>
      </c>
      <c r="D2018" s="212" t="s">
        <v>11</v>
      </c>
      <c r="E2018" s="29">
        <v>59.5</v>
      </c>
      <c r="F2018" s="106">
        <f t="shared" si="532"/>
        <v>944.4</v>
      </c>
      <c r="G2018" s="237">
        <v>390</v>
      </c>
      <c r="H2018" s="237">
        <v>554.4</v>
      </c>
      <c r="I2018" s="237">
        <v>0</v>
      </c>
      <c r="J2018" s="194">
        <f t="shared" si="533"/>
        <v>56191.8</v>
      </c>
      <c r="K2018" s="212"/>
      <c r="L2018" s="203">
        <v>56191.8</v>
      </c>
      <c r="M2018" s="203">
        <v>0</v>
      </c>
      <c r="O2018" s="190"/>
    </row>
    <row r="2019" spans="2:15" s="173" customFormat="1" ht="15.75" customHeight="1" outlineLevel="2" x14ac:dyDescent="0.3">
      <c r="B2019" s="210" t="s">
        <v>2749</v>
      </c>
      <c r="C2019" s="20" t="s">
        <v>723</v>
      </c>
      <c r="D2019" s="212" t="s">
        <v>8</v>
      </c>
      <c r="E2019" s="29">
        <v>5.95</v>
      </c>
      <c r="F2019" s="106">
        <f t="shared" si="532"/>
        <v>9336</v>
      </c>
      <c r="G2019" s="237">
        <v>2280</v>
      </c>
      <c r="H2019" s="237">
        <v>7056</v>
      </c>
      <c r="I2019" s="237">
        <v>0</v>
      </c>
      <c r="J2019" s="194">
        <f t="shared" si="533"/>
        <v>55549.2</v>
      </c>
      <c r="K2019" s="212"/>
      <c r="L2019" s="203">
        <v>55549.2</v>
      </c>
      <c r="M2019" s="203">
        <v>0</v>
      </c>
      <c r="O2019" s="190"/>
    </row>
    <row r="2020" spans="2:15" s="173" customFormat="1" ht="15.75" customHeight="1" outlineLevel="2" x14ac:dyDescent="0.3">
      <c r="B2020" s="210" t="s">
        <v>2750</v>
      </c>
      <c r="C2020" s="20" t="s">
        <v>724</v>
      </c>
      <c r="D2020" s="212" t="s">
        <v>11</v>
      </c>
      <c r="E2020" s="29">
        <v>59.5</v>
      </c>
      <c r="F2020" s="106">
        <f t="shared" si="532"/>
        <v>252</v>
      </c>
      <c r="G2020" s="237">
        <v>120</v>
      </c>
      <c r="H2020" s="237">
        <v>132</v>
      </c>
      <c r="I2020" s="237">
        <v>0</v>
      </c>
      <c r="J2020" s="194">
        <f t="shared" si="533"/>
        <v>14994</v>
      </c>
      <c r="K2020" s="212"/>
      <c r="L2020" s="203">
        <v>14994</v>
      </c>
      <c r="M2020" s="203">
        <v>0</v>
      </c>
      <c r="O2020" s="190"/>
    </row>
    <row r="2021" spans="2:15" s="173" customFormat="1" ht="15.75" customHeight="1" outlineLevel="2" x14ac:dyDescent="0.3">
      <c r="B2021" s="210" t="s">
        <v>2751</v>
      </c>
      <c r="C2021" s="20" t="s">
        <v>725</v>
      </c>
      <c r="D2021" s="212" t="s">
        <v>11</v>
      </c>
      <c r="E2021" s="29">
        <v>59.5</v>
      </c>
      <c r="F2021" s="106">
        <f t="shared" si="532"/>
        <v>840</v>
      </c>
      <c r="G2021" s="237">
        <v>120</v>
      </c>
      <c r="H2021" s="237">
        <v>720</v>
      </c>
      <c r="I2021" s="237">
        <v>0</v>
      </c>
      <c r="J2021" s="194">
        <f t="shared" si="533"/>
        <v>49980</v>
      </c>
      <c r="K2021" s="212"/>
      <c r="L2021" s="203">
        <v>49980</v>
      </c>
      <c r="M2021" s="203">
        <v>0</v>
      </c>
      <c r="O2021" s="190"/>
    </row>
    <row r="2022" spans="2:15" s="173" customFormat="1" ht="15.75" customHeight="1" outlineLevel="2" x14ac:dyDescent="0.3">
      <c r="B2022" s="210" t="s">
        <v>2752</v>
      </c>
      <c r="C2022" s="20" t="s">
        <v>726</v>
      </c>
      <c r="D2022" s="212" t="s">
        <v>155</v>
      </c>
      <c r="E2022" s="29">
        <v>47.5</v>
      </c>
      <c r="F2022" s="106">
        <f t="shared" si="532"/>
        <v>360</v>
      </c>
      <c r="G2022" s="237">
        <v>180</v>
      </c>
      <c r="H2022" s="237">
        <v>180</v>
      </c>
      <c r="I2022" s="237">
        <v>0</v>
      </c>
      <c r="J2022" s="194">
        <f t="shared" si="533"/>
        <v>17100</v>
      </c>
      <c r="K2022" s="212"/>
      <c r="L2022" s="203">
        <v>17100</v>
      </c>
      <c r="M2022" s="203">
        <v>0</v>
      </c>
      <c r="O2022" s="190"/>
    </row>
    <row r="2023" spans="2:15" s="173" customFormat="1" ht="15.75" customHeight="1" outlineLevel="2" x14ac:dyDescent="0.3">
      <c r="B2023" s="210" t="s">
        <v>2753</v>
      </c>
      <c r="C2023" s="20" t="s">
        <v>727</v>
      </c>
      <c r="D2023" s="212" t="s">
        <v>155</v>
      </c>
      <c r="E2023" s="29">
        <v>47.5</v>
      </c>
      <c r="F2023" s="106">
        <f t="shared" si="532"/>
        <v>480</v>
      </c>
      <c r="G2023" s="237">
        <v>180</v>
      </c>
      <c r="H2023" s="237">
        <v>300</v>
      </c>
      <c r="I2023" s="237">
        <v>0</v>
      </c>
      <c r="J2023" s="194">
        <f t="shared" si="533"/>
        <v>22800</v>
      </c>
      <c r="K2023" s="212"/>
      <c r="L2023" s="203">
        <v>22800</v>
      </c>
      <c r="M2023" s="203">
        <v>0</v>
      </c>
      <c r="O2023" s="190"/>
    </row>
    <row r="2024" spans="2:15" s="173" customFormat="1" ht="15.75" customHeight="1" outlineLevel="2" x14ac:dyDescent="0.3">
      <c r="B2024" s="176" t="s">
        <v>2754</v>
      </c>
      <c r="C2024" s="132" t="s">
        <v>740</v>
      </c>
      <c r="D2024" s="174"/>
      <c r="E2024" s="227"/>
      <c r="F2024" s="106"/>
      <c r="G2024" s="237"/>
      <c r="H2024" s="237"/>
      <c r="I2024" s="237"/>
      <c r="J2024" s="194"/>
      <c r="K2024" s="212"/>
      <c r="L2024" s="203">
        <v>0</v>
      </c>
      <c r="M2024" s="203">
        <v>0</v>
      </c>
      <c r="O2024" s="190"/>
    </row>
    <row r="2025" spans="2:15" s="173" customFormat="1" ht="15.75" customHeight="1" outlineLevel="2" x14ac:dyDescent="0.3">
      <c r="B2025" s="210" t="s">
        <v>2755</v>
      </c>
      <c r="C2025" s="20" t="s">
        <v>741</v>
      </c>
      <c r="D2025" s="212" t="s">
        <v>8</v>
      </c>
      <c r="E2025" s="29">
        <v>10.6</v>
      </c>
      <c r="F2025" s="106">
        <f t="shared" ref="F2025:F2027" si="534">G2025+H2025+I2025*90</f>
        <v>10656</v>
      </c>
      <c r="G2025" s="237">
        <v>3600</v>
      </c>
      <c r="H2025" s="237">
        <v>7056</v>
      </c>
      <c r="I2025" s="237">
        <v>0</v>
      </c>
      <c r="J2025" s="194">
        <f t="shared" ref="J2025:J2027" si="535">E2025*F2025</f>
        <v>112953.60000000001</v>
      </c>
      <c r="K2025" s="212"/>
      <c r="L2025" s="203">
        <v>112953.60000000001</v>
      </c>
      <c r="M2025" s="203">
        <v>0</v>
      </c>
      <c r="O2025" s="190"/>
    </row>
    <row r="2026" spans="2:15" s="173" customFormat="1" ht="15.75" customHeight="1" outlineLevel="2" x14ac:dyDescent="0.3">
      <c r="B2026" s="210" t="s">
        <v>2756</v>
      </c>
      <c r="C2026" s="20" t="s">
        <v>730</v>
      </c>
      <c r="D2026" s="212" t="s">
        <v>11</v>
      </c>
      <c r="E2026" s="29">
        <v>41.03</v>
      </c>
      <c r="F2026" s="106">
        <f t="shared" si="534"/>
        <v>2052</v>
      </c>
      <c r="G2026" s="237">
        <v>600</v>
      </c>
      <c r="H2026" s="237">
        <v>1452</v>
      </c>
      <c r="I2026" s="237">
        <v>0</v>
      </c>
      <c r="J2026" s="194">
        <f t="shared" si="535"/>
        <v>84193.56</v>
      </c>
      <c r="K2026" s="212"/>
      <c r="L2026" s="203">
        <v>84193.56</v>
      </c>
      <c r="M2026" s="203">
        <v>0</v>
      </c>
      <c r="O2026" s="190"/>
    </row>
    <row r="2027" spans="2:15" s="173" customFormat="1" ht="15.75" customHeight="1" outlineLevel="2" x14ac:dyDescent="0.3">
      <c r="B2027" s="210" t="s">
        <v>2757</v>
      </c>
      <c r="C2027" s="20" t="s">
        <v>742</v>
      </c>
      <c r="D2027" s="212" t="s">
        <v>11</v>
      </c>
      <c r="E2027" s="29">
        <v>41.03</v>
      </c>
      <c r="F2027" s="106">
        <f t="shared" si="534"/>
        <v>702</v>
      </c>
      <c r="G2027" s="237">
        <v>240</v>
      </c>
      <c r="H2027" s="237">
        <v>462</v>
      </c>
      <c r="I2027" s="237">
        <v>0</v>
      </c>
      <c r="J2027" s="194">
        <f t="shared" si="535"/>
        <v>28803.06</v>
      </c>
      <c r="K2027" s="212"/>
      <c r="L2027" s="203">
        <v>28803.06</v>
      </c>
      <c r="M2027" s="203">
        <v>0</v>
      </c>
      <c r="O2027" s="190"/>
    </row>
    <row r="2028" spans="2:15" s="173" customFormat="1" ht="15.75" customHeight="1" outlineLevel="2" x14ac:dyDescent="0.3">
      <c r="B2028" s="176" t="s">
        <v>2758</v>
      </c>
      <c r="C2028" s="132" t="s">
        <v>710</v>
      </c>
      <c r="D2028" s="174"/>
      <c r="E2028" s="227"/>
      <c r="F2028" s="193"/>
      <c r="G2028" s="237"/>
      <c r="H2028" s="237"/>
      <c r="I2028" s="237"/>
      <c r="J2028" s="194"/>
      <c r="K2028" s="196"/>
      <c r="L2028" s="203">
        <v>0</v>
      </c>
      <c r="M2028" s="203">
        <v>0</v>
      </c>
      <c r="O2028" s="190"/>
    </row>
    <row r="2029" spans="2:15" s="173" customFormat="1" ht="31.5" customHeight="1" outlineLevel="2" x14ac:dyDescent="0.3">
      <c r="B2029" s="210" t="s">
        <v>2759</v>
      </c>
      <c r="C2029" s="20" t="s">
        <v>733</v>
      </c>
      <c r="D2029" s="212" t="s">
        <v>11</v>
      </c>
      <c r="E2029" s="29">
        <v>43.08</v>
      </c>
      <c r="F2029" s="106">
        <f t="shared" ref="F2029:F2035" si="536">G2029+H2029+I2029*90</f>
        <v>413.68</v>
      </c>
      <c r="G2029" s="237">
        <v>150</v>
      </c>
      <c r="H2029" s="237">
        <v>263.68</v>
      </c>
      <c r="I2029" s="237">
        <v>0</v>
      </c>
      <c r="J2029" s="114">
        <f t="shared" ref="J2029:J2035" si="537">E2029*F2029</f>
        <v>17821.330000000002</v>
      </c>
      <c r="K2029" s="195"/>
      <c r="L2029" s="203">
        <v>17821.189999999999</v>
      </c>
      <c r="M2029" s="203">
        <v>0.14000000000000001</v>
      </c>
      <c r="O2029" s="190"/>
    </row>
    <row r="2030" spans="2:15" s="173" customFormat="1" ht="15.75" customHeight="1" outlineLevel="2" x14ac:dyDescent="0.3">
      <c r="B2030" s="210" t="s">
        <v>2760</v>
      </c>
      <c r="C2030" s="20" t="s">
        <v>734</v>
      </c>
      <c r="D2030" s="212" t="s">
        <v>11</v>
      </c>
      <c r="E2030" s="29">
        <v>43.08</v>
      </c>
      <c r="F2030" s="106">
        <f t="shared" si="536"/>
        <v>438.42</v>
      </c>
      <c r="G2030" s="237">
        <v>150</v>
      </c>
      <c r="H2030" s="237">
        <v>288.42</v>
      </c>
      <c r="I2030" s="237">
        <v>0</v>
      </c>
      <c r="J2030" s="114">
        <f t="shared" si="537"/>
        <v>18887.13</v>
      </c>
      <c r="K2030" s="195"/>
      <c r="L2030" s="203">
        <v>18887.13</v>
      </c>
      <c r="M2030" s="203">
        <v>0</v>
      </c>
      <c r="O2030" s="190"/>
    </row>
    <row r="2031" spans="2:15" s="173" customFormat="1" ht="15.75" customHeight="1" outlineLevel="2" x14ac:dyDescent="0.3">
      <c r="B2031" s="210" t="s">
        <v>2761</v>
      </c>
      <c r="C2031" s="20" t="s">
        <v>735</v>
      </c>
      <c r="D2031" s="212" t="s">
        <v>11</v>
      </c>
      <c r="E2031" s="29">
        <v>43.08</v>
      </c>
      <c r="F2031" s="106">
        <f t="shared" si="536"/>
        <v>126</v>
      </c>
      <c r="G2031" s="237">
        <v>60</v>
      </c>
      <c r="H2031" s="237">
        <v>66</v>
      </c>
      <c r="I2031" s="237">
        <v>0</v>
      </c>
      <c r="J2031" s="114">
        <f t="shared" si="537"/>
        <v>5428.08</v>
      </c>
      <c r="K2031" s="195"/>
      <c r="L2031" s="203">
        <v>5428.08</v>
      </c>
      <c r="M2031" s="203">
        <v>0</v>
      </c>
      <c r="O2031" s="190"/>
    </row>
    <row r="2032" spans="2:15" s="173" customFormat="1" ht="15.75" customHeight="1" outlineLevel="2" x14ac:dyDescent="0.3">
      <c r="B2032" s="210" t="s">
        <v>2762</v>
      </c>
      <c r="C2032" s="20" t="s">
        <v>714</v>
      </c>
      <c r="D2032" s="212" t="s">
        <v>11</v>
      </c>
      <c r="E2032" s="29">
        <v>143.6</v>
      </c>
      <c r="F2032" s="106">
        <f t="shared" si="536"/>
        <v>12960</v>
      </c>
      <c r="G2032" s="237">
        <v>2400</v>
      </c>
      <c r="H2032" s="237">
        <v>10560</v>
      </c>
      <c r="I2032" s="237">
        <v>0</v>
      </c>
      <c r="J2032" s="114">
        <f t="shared" si="537"/>
        <v>1861056</v>
      </c>
      <c r="K2032" s="195"/>
      <c r="L2032" s="203">
        <v>1861056</v>
      </c>
      <c r="M2032" s="203">
        <v>0</v>
      </c>
      <c r="O2032" s="190"/>
    </row>
    <row r="2033" spans="2:15" s="173" customFormat="1" ht="15.75" customHeight="1" outlineLevel="2" x14ac:dyDescent="0.3">
      <c r="B2033" s="210" t="s">
        <v>2763</v>
      </c>
      <c r="C2033" s="20" t="s">
        <v>736</v>
      </c>
      <c r="D2033" s="212" t="s">
        <v>8</v>
      </c>
      <c r="E2033" s="29">
        <v>14.36</v>
      </c>
      <c r="F2033" s="106">
        <f t="shared" si="536"/>
        <v>9336</v>
      </c>
      <c r="G2033" s="237">
        <v>2280</v>
      </c>
      <c r="H2033" s="237">
        <v>7056</v>
      </c>
      <c r="I2033" s="237">
        <v>0</v>
      </c>
      <c r="J2033" s="114">
        <f t="shared" si="537"/>
        <v>134064.95999999999</v>
      </c>
      <c r="K2033" s="195"/>
      <c r="L2033" s="203">
        <v>134064.95999999999</v>
      </c>
      <c r="M2033" s="203">
        <v>0</v>
      </c>
      <c r="O2033" s="190"/>
    </row>
    <row r="2034" spans="2:15" s="173" customFormat="1" ht="15.75" customHeight="1" outlineLevel="2" x14ac:dyDescent="0.3">
      <c r="B2034" s="210" t="s">
        <v>2764</v>
      </c>
      <c r="C2034" s="20" t="s">
        <v>716</v>
      </c>
      <c r="D2034" s="212" t="s">
        <v>155</v>
      </c>
      <c r="E2034" s="29">
        <v>287.2</v>
      </c>
      <c r="F2034" s="106">
        <f t="shared" si="536"/>
        <v>5340</v>
      </c>
      <c r="G2034" s="237">
        <v>720</v>
      </c>
      <c r="H2034" s="237">
        <v>4620</v>
      </c>
      <c r="I2034" s="237">
        <v>0</v>
      </c>
      <c r="J2034" s="114">
        <f t="shared" si="537"/>
        <v>1533648</v>
      </c>
      <c r="K2034" s="195"/>
      <c r="L2034" s="203">
        <v>1533648</v>
      </c>
      <c r="M2034" s="203">
        <v>0</v>
      </c>
      <c r="O2034" s="190"/>
    </row>
    <row r="2035" spans="2:15" ht="30" customHeight="1" outlineLevel="2" x14ac:dyDescent="0.3">
      <c r="B2035" s="3" t="s">
        <v>2765</v>
      </c>
      <c r="C2035" s="174" t="s">
        <v>738</v>
      </c>
      <c r="D2035" s="212" t="s">
        <v>31</v>
      </c>
      <c r="E2035" s="29">
        <v>7</v>
      </c>
      <c r="F2035" s="106">
        <f t="shared" si="536"/>
        <v>1288.8</v>
      </c>
      <c r="G2035" s="237">
        <v>300</v>
      </c>
      <c r="H2035" s="237">
        <v>988.8</v>
      </c>
      <c r="I2035" s="237">
        <v>0</v>
      </c>
      <c r="J2035" s="114">
        <f t="shared" si="537"/>
        <v>9021.6</v>
      </c>
      <c r="K2035" s="195"/>
      <c r="L2035" s="203">
        <v>9021.6</v>
      </c>
      <c r="M2035" s="203">
        <v>0</v>
      </c>
      <c r="O2035" s="190"/>
    </row>
    <row r="2036" spans="2:15" ht="15.75" customHeight="1" outlineLevel="1" x14ac:dyDescent="0.3">
      <c r="B2036" s="172" t="s">
        <v>2096</v>
      </c>
      <c r="C2036" s="171" t="s">
        <v>252</v>
      </c>
      <c r="D2036" s="168"/>
      <c r="E2036" s="107"/>
      <c r="F2036" s="169"/>
      <c r="G2036" s="169"/>
      <c r="H2036" s="169"/>
      <c r="I2036" s="169"/>
      <c r="J2036" s="112">
        <f>SUBTOTAL(9,J2037:J2040)</f>
        <v>15358200.5</v>
      </c>
      <c r="K2036" s="16"/>
      <c r="L2036" s="203">
        <v>0</v>
      </c>
      <c r="M2036" s="203"/>
      <c r="O2036" s="190"/>
    </row>
    <row r="2037" spans="2:15" ht="94.5" customHeight="1" outlineLevel="2" x14ac:dyDescent="0.3">
      <c r="B2037" s="3" t="s">
        <v>2766</v>
      </c>
      <c r="C2037" s="2" t="s">
        <v>552</v>
      </c>
      <c r="D2037" s="195" t="s">
        <v>55</v>
      </c>
      <c r="E2037" s="1">
        <v>101</v>
      </c>
      <c r="F2037" s="106">
        <f t="shared" ref="F2037:F2040" si="538">G2037+H2037+I2037*90</f>
        <v>65400</v>
      </c>
      <c r="G2037" s="237">
        <v>1800</v>
      </c>
      <c r="H2037" s="237">
        <v>63600</v>
      </c>
      <c r="I2037" s="237">
        <v>0</v>
      </c>
      <c r="J2037" s="114">
        <f t="shared" ref="J2037:J2040" si="539">E2037*F2037</f>
        <v>6605400</v>
      </c>
      <c r="K2037" s="195" t="s">
        <v>253</v>
      </c>
      <c r="L2037" s="203">
        <v>6605400</v>
      </c>
      <c r="M2037" s="203">
        <v>0</v>
      </c>
      <c r="O2037" s="190"/>
    </row>
    <row r="2038" spans="2:15" ht="94.5" customHeight="1" outlineLevel="2" x14ac:dyDescent="0.3">
      <c r="B2038" s="3" t="s">
        <v>2767</v>
      </c>
      <c r="C2038" s="2" t="s">
        <v>553</v>
      </c>
      <c r="D2038" s="195" t="s">
        <v>55</v>
      </c>
      <c r="E2038" s="1">
        <v>110</v>
      </c>
      <c r="F2038" s="106">
        <f t="shared" si="538"/>
        <v>60438.55</v>
      </c>
      <c r="G2038" s="237">
        <v>2786.73</v>
      </c>
      <c r="H2038" s="237">
        <v>57651.82</v>
      </c>
      <c r="I2038" s="237">
        <v>0</v>
      </c>
      <c r="J2038" s="114">
        <f t="shared" si="539"/>
        <v>6648240.5</v>
      </c>
      <c r="K2038" s="195" t="s">
        <v>253</v>
      </c>
      <c r="L2038" s="203">
        <v>6648240</v>
      </c>
      <c r="M2038" s="203">
        <v>0.5</v>
      </c>
      <c r="O2038" s="190"/>
    </row>
    <row r="2039" spans="2:15" ht="63" customHeight="1" outlineLevel="2" x14ac:dyDescent="0.3">
      <c r="B2039" s="3" t="s">
        <v>2768</v>
      </c>
      <c r="C2039" s="2" t="s">
        <v>254</v>
      </c>
      <c r="D2039" s="195" t="s">
        <v>55</v>
      </c>
      <c r="E2039" s="1">
        <v>1</v>
      </c>
      <c r="F2039" s="106">
        <f t="shared" si="538"/>
        <v>20160</v>
      </c>
      <c r="G2039" s="237">
        <v>840</v>
      </c>
      <c r="H2039" s="237">
        <v>19320</v>
      </c>
      <c r="I2039" s="237">
        <v>0</v>
      </c>
      <c r="J2039" s="114">
        <f t="shared" si="539"/>
        <v>20160</v>
      </c>
      <c r="K2039" s="195"/>
      <c r="L2039" s="203">
        <v>20160</v>
      </c>
      <c r="M2039" s="203">
        <v>0</v>
      </c>
      <c r="O2039" s="190"/>
    </row>
    <row r="2040" spans="2:15" ht="47.25" customHeight="1" outlineLevel="2" x14ac:dyDescent="0.3">
      <c r="B2040" s="176" t="s">
        <v>2769</v>
      </c>
      <c r="C2040" s="174" t="s">
        <v>868</v>
      </c>
      <c r="D2040" s="213" t="s">
        <v>55</v>
      </c>
      <c r="E2040" s="29">
        <v>180</v>
      </c>
      <c r="F2040" s="106">
        <f t="shared" si="538"/>
        <v>11580</v>
      </c>
      <c r="G2040" s="237">
        <v>1080</v>
      </c>
      <c r="H2040" s="237">
        <v>10500</v>
      </c>
      <c r="I2040" s="237">
        <v>0</v>
      </c>
      <c r="J2040" s="114">
        <f t="shared" si="539"/>
        <v>2084400</v>
      </c>
      <c r="K2040" s="195"/>
      <c r="L2040" s="203">
        <v>2084400</v>
      </c>
      <c r="M2040" s="203">
        <v>0</v>
      </c>
      <c r="O2040" s="190"/>
    </row>
    <row r="2041" spans="2:15" ht="15.75" customHeight="1" outlineLevel="1" x14ac:dyDescent="0.3">
      <c r="B2041" s="172" t="s">
        <v>2097</v>
      </c>
      <c r="C2041" s="171" t="s">
        <v>255</v>
      </c>
      <c r="D2041" s="168"/>
      <c r="E2041" s="107"/>
      <c r="F2041" s="169"/>
      <c r="G2041" s="169"/>
      <c r="H2041" s="169"/>
      <c r="I2041" s="169"/>
      <c r="J2041" s="112">
        <f>SUBTOTAL(9,J2042:J2044)</f>
        <v>21881475</v>
      </c>
      <c r="K2041" s="16"/>
      <c r="L2041" s="203">
        <v>0</v>
      </c>
      <c r="M2041" s="203"/>
      <c r="O2041" s="190"/>
    </row>
    <row r="2042" spans="2:15" ht="31.5" customHeight="1" outlineLevel="2" x14ac:dyDescent="0.3">
      <c r="B2042" s="3" t="s">
        <v>2770</v>
      </c>
      <c r="C2042" s="2" t="s">
        <v>256</v>
      </c>
      <c r="D2042" s="195" t="s">
        <v>257</v>
      </c>
      <c r="E2042" s="1">
        <v>100</v>
      </c>
      <c r="F2042" s="106">
        <f t="shared" ref="F2042:F2044" si="540">G2042+H2042+I2042*90</f>
        <v>189000</v>
      </c>
      <c r="G2042" s="237">
        <v>20250</v>
      </c>
      <c r="H2042" s="237">
        <v>168750</v>
      </c>
      <c r="I2042" s="237">
        <v>0</v>
      </c>
      <c r="J2042" s="114">
        <f t="shared" ref="J2042:J2044" si="541">E2042*F2042</f>
        <v>18900000</v>
      </c>
      <c r="K2042" s="195"/>
      <c r="L2042" s="203">
        <v>18900000</v>
      </c>
      <c r="M2042" s="203">
        <v>0</v>
      </c>
      <c r="O2042" s="190"/>
    </row>
    <row r="2043" spans="2:15" ht="78.75" customHeight="1" outlineLevel="2" x14ac:dyDescent="0.3">
      <c r="B2043" s="3" t="s">
        <v>2771</v>
      </c>
      <c r="C2043" s="2" t="s">
        <v>554</v>
      </c>
      <c r="D2043" s="195" t="s">
        <v>155</v>
      </c>
      <c r="E2043" s="1">
        <v>147</v>
      </c>
      <c r="F2043" s="106">
        <f t="shared" si="540"/>
        <v>7425</v>
      </c>
      <c r="G2043" s="237">
        <v>2025</v>
      </c>
      <c r="H2043" s="237">
        <v>5400</v>
      </c>
      <c r="I2043" s="237">
        <v>0</v>
      </c>
      <c r="J2043" s="114">
        <f t="shared" si="541"/>
        <v>1091475</v>
      </c>
      <c r="K2043" s="195" t="s">
        <v>253</v>
      </c>
      <c r="L2043" s="203">
        <v>1091475</v>
      </c>
      <c r="M2043" s="203">
        <v>0</v>
      </c>
      <c r="O2043" s="190"/>
    </row>
    <row r="2044" spans="2:15" ht="31.5" customHeight="1" outlineLevel="2" x14ac:dyDescent="0.3">
      <c r="B2044" s="3" t="s">
        <v>2772</v>
      </c>
      <c r="C2044" s="2" t="s">
        <v>258</v>
      </c>
      <c r="D2044" s="195" t="s">
        <v>257</v>
      </c>
      <c r="E2044" s="1">
        <v>10</v>
      </c>
      <c r="F2044" s="106">
        <f t="shared" si="540"/>
        <v>189000</v>
      </c>
      <c r="G2044" s="237">
        <v>20250</v>
      </c>
      <c r="H2044" s="237">
        <v>168750</v>
      </c>
      <c r="I2044" s="237">
        <v>0</v>
      </c>
      <c r="J2044" s="114">
        <f t="shared" si="541"/>
        <v>1890000</v>
      </c>
      <c r="K2044" s="195"/>
      <c r="L2044" s="203">
        <v>1890000</v>
      </c>
      <c r="M2044" s="203">
        <v>0</v>
      </c>
      <c r="O2044" s="190"/>
    </row>
    <row r="2045" spans="2:15" ht="15.75" customHeight="1" outlineLevel="1" x14ac:dyDescent="0.3">
      <c r="B2045" s="172" t="s">
        <v>2098</v>
      </c>
      <c r="C2045" s="171" t="s">
        <v>39</v>
      </c>
      <c r="D2045" s="168"/>
      <c r="E2045" s="107"/>
      <c r="F2045" s="169"/>
      <c r="G2045" s="169"/>
      <c r="H2045" s="169"/>
      <c r="I2045" s="169"/>
      <c r="J2045" s="112">
        <f>SUBTOTAL(9,J2046:J2055)</f>
        <v>4906644.0999999996</v>
      </c>
      <c r="K2045" s="16"/>
      <c r="L2045" s="203">
        <v>0</v>
      </c>
      <c r="M2045" s="203"/>
      <c r="O2045" s="190"/>
    </row>
    <row r="2046" spans="2:15" ht="31.5" customHeight="1" outlineLevel="2" x14ac:dyDescent="0.3">
      <c r="B2046" s="3" t="s">
        <v>2773</v>
      </c>
      <c r="C2046" s="2" t="s">
        <v>259</v>
      </c>
      <c r="D2046" s="195" t="s">
        <v>54</v>
      </c>
      <c r="E2046" s="1">
        <v>1</v>
      </c>
      <c r="F2046" s="106">
        <f t="shared" ref="F2046:F2055" si="542">G2046+H2046+I2046*90</f>
        <v>42000</v>
      </c>
      <c r="G2046" s="237">
        <v>36000</v>
      </c>
      <c r="H2046" s="237">
        <v>6000</v>
      </c>
      <c r="I2046" s="237">
        <v>0</v>
      </c>
      <c r="J2046" s="114">
        <f t="shared" ref="J2046:J2055" si="543">E2046*F2046</f>
        <v>42000</v>
      </c>
      <c r="K2046" s="195" t="s">
        <v>253</v>
      </c>
      <c r="L2046" s="203">
        <v>42000</v>
      </c>
      <c r="M2046" s="203">
        <v>0</v>
      </c>
      <c r="O2046" s="190"/>
    </row>
    <row r="2047" spans="2:15" ht="47.25" customHeight="1" outlineLevel="2" x14ac:dyDescent="0.3">
      <c r="B2047" s="3" t="s">
        <v>2774</v>
      </c>
      <c r="C2047" s="2" t="s">
        <v>260</v>
      </c>
      <c r="D2047" s="195" t="s">
        <v>54</v>
      </c>
      <c r="E2047" s="1">
        <v>19</v>
      </c>
      <c r="F2047" s="106">
        <f t="shared" si="542"/>
        <v>11400</v>
      </c>
      <c r="G2047" s="237">
        <v>8400</v>
      </c>
      <c r="H2047" s="237">
        <v>3000</v>
      </c>
      <c r="I2047" s="237">
        <v>0</v>
      </c>
      <c r="J2047" s="114">
        <f t="shared" si="543"/>
        <v>216600</v>
      </c>
      <c r="K2047" s="195" t="s">
        <v>253</v>
      </c>
      <c r="L2047" s="203">
        <v>216600</v>
      </c>
      <c r="M2047" s="203">
        <v>0</v>
      </c>
      <c r="O2047" s="190"/>
    </row>
    <row r="2048" spans="2:15" ht="47.25" customHeight="1" outlineLevel="2" x14ac:dyDescent="0.3">
      <c r="B2048" s="3" t="s">
        <v>2775</v>
      </c>
      <c r="C2048" s="2" t="s">
        <v>261</v>
      </c>
      <c r="D2048" s="195" t="s">
        <v>54</v>
      </c>
      <c r="E2048" s="1">
        <v>19</v>
      </c>
      <c r="F2048" s="106">
        <f t="shared" si="542"/>
        <v>13800</v>
      </c>
      <c r="G2048" s="237">
        <v>10800</v>
      </c>
      <c r="H2048" s="237">
        <v>3000</v>
      </c>
      <c r="I2048" s="237">
        <v>0</v>
      </c>
      <c r="J2048" s="114">
        <f t="shared" si="543"/>
        <v>262200</v>
      </c>
      <c r="K2048" s="195" t="s">
        <v>253</v>
      </c>
      <c r="L2048" s="203">
        <v>262200</v>
      </c>
      <c r="M2048" s="203">
        <v>0</v>
      </c>
      <c r="O2048" s="190"/>
    </row>
    <row r="2049" spans="2:15" ht="31.5" customHeight="1" outlineLevel="2" x14ac:dyDescent="0.3">
      <c r="B2049" s="3" t="s">
        <v>2776</v>
      </c>
      <c r="C2049" s="2" t="s">
        <v>262</v>
      </c>
      <c r="D2049" s="195" t="s">
        <v>54</v>
      </c>
      <c r="E2049" s="1">
        <v>19</v>
      </c>
      <c r="F2049" s="106">
        <f t="shared" si="542"/>
        <v>1140</v>
      </c>
      <c r="G2049" s="237">
        <v>360</v>
      </c>
      <c r="H2049" s="237">
        <v>780</v>
      </c>
      <c r="I2049" s="237">
        <v>0</v>
      </c>
      <c r="J2049" s="114">
        <f t="shared" si="543"/>
        <v>21660</v>
      </c>
      <c r="K2049" s="195" t="s">
        <v>253</v>
      </c>
      <c r="L2049" s="203">
        <v>21660</v>
      </c>
      <c r="M2049" s="203">
        <v>0</v>
      </c>
      <c r="O2049" s="190"/>
    </row>
    <row r="2050" spans="2:15" ht="47.25" customHeight="1" outlineLevel="2" x14ac:dyDescent="0.3">
      <c r="B2050" s="3" t="s">
        <v>2777</v>
      </c>
      <c r="C2050" s="2" t="s">
        <v>263</v>
      </c>
      <c r="D2050" s="195" t="s">
        <v>54</v>
      </c>
      <c r="E2050" s="1">
        <v>19</v>
      </c>
      <c r="F2050" s="106">
        <f t="shared" si="542"/>
        <v>11400</v>
      </c>
      <c r="G2050" s="237">
        <v>8400</v>
      </c>
      <c r="H2050" s="237">
        <v>3000</v>
      </c>
      <c r="I2050" s="237">
        <v>0</v>
      </c>
      <c r="J2050" s="114">
        <f t="shared" si="543"/>
        <v>216600</v>
      </c>
      <c r="K2050" s="195" t="s">
        <v>253</v>
      </c>
      <c r="L2050" s="203">
        <v>216600</v>
      </c>
      <c r="M2050" s="203">
        <v>0</v>
      </c>
      <c r="O2050" s="190"/>
    </row>
    <row r="2051" spans="2:15" ht="31.5" customHeight="1" outlineLevel="2" x14ac:dyDescent="0.3">
      <c r="B2051" s="3" t="s">
        <v>2778</v>
      </c>
      <c r="C2051" s="2" t="s">
        <v>264</v>
      </c>
      <c r="D2051" s="195" t="s">
        <v>54</v>
      </c>
      <c r="E2051" s="1">
        <v>101</v>
      </c>
      <c r="F2051" s="106">
        <f t="shared" si="542"/>
        <v>2040</v>
      </c>
      <c r="G2051" s="237">
        <v>1440</v>
      </c>
      <c r="H2051" s="237">
        <v>600</v>
      </c>
      <c r="I2051" s="237">
        <v>0</v>
      </c>
      <c r="J2051" s="114">
        <f t="shared" si="543"/>
        <v>206040</v>
      </c>
      <c r="K2051" s="195" t="s">
        <v>253</v>
      </c>
      <c r="L2051" s="203">
        <v>206040</v>
      </c>
      <c r="M2051" s="203">
        <v>0</v>
      </c>
      <c r="O2051" s="190"/>
    </row>
    <row r="2052" spans="2:15" ht="47.25" customHeight="1" outlineLevel="2" x14ac:dyDescent="0.3">
      <c r="B2052" s="3" t="s">
        <v>2779</v>
      </c>
      <c r="C2052" s="2" t="s">
        <v>265</v>
      </c>
      <c r="D2052" s="195" t="s">
        <v>54</v>
      </c>
      <c r="E2052" s="1">
        <v>1</v>
      </c>
      <c r="F2052" s="106">
        <f t="shared" si="542"/>
        <v>1920000</v>
      </c>
      <c r="G2052" s="237">
        <v>360000</v>
      </c>
      <c r="H2052" s="237">
        <v>1560000</v>
      </c>
      <c r="I2052" s="237">
        <v>0</v>
      </c>
      <c r="J2052" s="114">
        <f t="shared" si="543"/>
        <v>1920000</v>
      </c>
      <c r="K2052" s="195" t="s">
        <v>253</v>
      </c>
      <c r="L2052" s="203">
        <v>1920000</v>
      </c>
      <c r="M2052" s="203">
        <v>0</v>
      </c>
      <c r="O2052" s="190"/>
    </row>
    <row r="2053" spans="2:15" ht="126" customHeight="1" outlineLevel="2" x14ac:dyDescent="0.3">
      <c r="B2053" s="3" t="s">
        <v>2780</v>
      </c>
      <c r="C2053" s="2" t="s">
        <v>266</v>
      </c>
      <c r="D2053" s="195" t="s">
        <v>54</v>
      </c>
      <c r="E2053" s="1">
        <v>1</v>
      </c>
      <c r="F2053" s="106">
        <f t="shared" si="542"/>
        <v>1736844.1</v>
      </c>
      <c r="G2053" s="237">
        <v>447020.79999999999</v>
      </c>
      <c r="H2053" s="237">
        <v>0</v>
      </c>
      <c r="I2053" s="237">
        <v>14331.37</v>
      </c>
      <c r="J2053" s="114">
        <f t="shared" si="543"/>
        <v>1736844.1</v>
      </c>
      <c r="K2053" s="195" t="s">
        <v>253</v>
      </c>
      <c r="L2053" s="203">
        <v>1736843.86</v>
      </c>
      <c r="M2053" s="203">
        <v>0.24</v>
      </c>
      <c r="O2053" s="190"/>
    </row>
    <row r="2054" spans="2:15" ht="31.5" customHeight="1" outlineLevel="2" x14ac:dyDescent="0.3">
      <c r="B2054" s="3" t="s">
        <v>2781</v>
      </c>
      <c r="C2054" s="2" t="s">
        <v>267</v>
      </c>
      <c r="D2054" s="195" t="s">
        <v>54</v>
      </c>
      <c r="E2054" s="1">
        <v>101</v>
      </c>
      <c r="F2054" s="106">
        <f t="shared" si="542"/>
        <v>2700</v>
      </c>
      <c r="G2054" s="237">
        <v>300</v>
      </c>
      <c r="H2054" s="237">
        <v>2400</v>
      </c>
      <c r="I2054" s="237">
        <v>0</v>
      </c>
      <c r="J2054" s="114">
        <f t="shared" si="543"/>
        <v>272700</v>
      </c>
      <c r="K2054" s="195" t="s">
        <v>253</v>
      </c>
      <c r="L2054" s="203">
        <v>272700</v>
      </c>
      <c r="M2054" s="203">
        <v>0</v>
      </c>
      <c r="O2054" s="190"/>
    </row>
    <row r="2055" spans="2:15" ht="31.5" customHeight="1" outlineLevel="2" x14ac:dyDescent="0.3">
      <c r="B2055" s="3" t="s">
        <v>2782</v>
      </c>
      <c r="C2055" s="2" t="s">
        <v>269</v>
      </c>
      <c r="D2055" s="195" t="s">
        <v>55</v>
      </c>
      <c r="E2055" s="1">
        <v>1</v>
      </c>
      <c r="F2055" s="106">
        <f t="shared" si="542"/>
        <v>12000</v>
      </c>
      <c r="G2055" s="237">
        <v>3000</v>
      </c>
      <c r="H2055" s="237">
        <v>9000</v>
      </c>
      <c r="I2055" s="237">
        <v>0</v>
      </c>
      <c r="J2055" s="114">
        <f t="shared" si="543"/>
        <v>12000</v>
      </c>
      <c r="K2055" s="195" t="s">
        <v>253</v>
      </c>
      <c r="L2055" s="203">
        <v>12000</v>
      </c>
      <c r="M2055" s="203">
        <v>0</v>
      </c>
      <c r="O2055" s="190"/>
    </row>
    <row r="2056" spans="2:15" ht="15.75" customHeight="1" outlineLevel="1" x14ac:dyDescent="0.3">
      <c r="B2056" s="172" t="s">
        <v>2099</v>
      </c>
      <c r="C2056" s="171" t="s">
        <v>42</v>
      </c>
      <c r="D2056" s="168"/>
      <c r="E2056" s="107"/>
      <c r="F2056" s="169"/>
      <c r="G2056" s="169"/>
      <c r="H2056" s="169"/>
      <c r="I2056" s="169"/>
      <c r="J2056" s="112">
        <f>SUBTOTAL(9,J2057:J2062)</f>
        <v>25790931.539999999</v>
      </c>
      <c r="K2056" s="16"/>
      <c r="L2056" s="203">
        <v>0</v>
      </c>
      <c r="M2056" s="203"/>
      <c r="O2056" s="190"/>
    </row>
    <row r="2057" spans="2:15" s="173" customFormat="1" ht="47.25" customHeight="1" outlineLevel="2" x14ac:dyDescent="0.3">
      <c r="B2057" s="176" t="s">
        <v>2783</v>
      </c>
      <c r="C2057" s="174" t="s">
        <v>562</v>
      </c>
      <c r="D2057" s="212" t="s">
        <v>31</v>
      </c>
      <c r="E2057" s="29">
        <v>1</v>
      </c>
      <c r="F2057" s="106">
        <f t="shared" ref="F2057:F2062" si="544">G2057+H2057+I2057*90</f>
        <v>9129839.6999999993</v>
      </c>
      <c r="G2057" s="237">
        <v>1670047.5</v>
      </c>
      <c r="H2057" s="237">
        <v>0</v>
      </c>
      <c r="I2057" s="237">
        <v>82886.58</v>
      </c>
      <c r="J2057" s="114">
        <f t="shared" ref="J2057:J2062" si="545">E2057*F2057</f>
        <v>9129839.6999999993</v>
      </c>
      <c r="K2057" s="128"/>
      <c r="L2057" s="203">
        <v>9129839.4700000007</v>
      </c>
      <c r="M2057" s="203">
        <v>0.23</v>
      </c>
      <c r="O2057" s="190"/>
    </row>
    <row r="2058" spans="2:15" s="173" customFormat="1" ht="15.75" customHeight="1" outlineLevel="2" x14ac:dyDescent="0.3">
      <c r="B2058" s="210" t="s">
        <v>2784</v>
      </c>
      <c r="C2058" s="174" t="s">
        <v>102</v>
      </c>
      <c r="D2058" s="212" t="s">
        <v>31</v>
      </c>
      <c r="E2058" s="29">
        <v>1</v>
      </c>
      <c r="F2058" s="106">
        <f t="shared" si="544"/>
        <v>0</v>
      </c>
      <c r="G2058" s="237">
        <v>0</v>
      </c>
      <c r="H2058" s="237">
        <v>0</v>
      </c>
      <c r="I2058" s="237">
        <v>0</v>
      </c>
      <c r="J2058" s="114">
        <f t="shared" si="545"/>
        <v>0</v>
      </c>
      <c r="K2058" s="128"/>
      <c r="L2058" s="203">
        <v>0</v>
      </c>
      <c r="M2058" s="203">
        <v>0</v>
      </c>
      <c r="O2058" s="190"/>
    </row>
    <row r="2059" spans="2:15" s="173" customFormat="1" ht="15.75" customHeight="1" outlineLevel="2" x14ac:dyDescent="0.3">
      <c r="B2059" s="210" t="s">
        <v>2785</v>
      </c>
      <c r="C2059" s="174" t="s">
        <v>101</v>
      </c>
      <c r="D2059" s="212" t="s">
        <v>31</v>
      </c>
      <c r="E2059" s="29">
        <v>1</v>
      </c>
      <c r="F2059" s="106">
        <f t="shared" si="544"/>
        <v>0</v>
      </c>
      <c r="G2059" s="237">
        <v>0</v>
      </c>
      <c r="H2059" s="237">
        <v>0</v>
      </c>
      <c r="I2059" s="237">
        <v>0</v>
      </c>
      <c r="J2059" s="114">
        <f t="shared" si="545"/>
        <v>0</v>
      </c>
      <c r="K2059" s="128"/>
      <c r="L2059" s="203">
        <v>0</v>
      </c>
      <c r="M2059" s="203">
        <v>0</v>
      </c>
      <c r="O2059" s="190"/>
    </row>
    <row r="2060" spans="2:15" s="173" customFormat="1" ht="47.25" customHeight="1" outlineLevel="2" x14ac:dyDescent="0.3">
      <c r="B2060" s="176" t="s">
        <v>2786</v>
      </c>
      <c r="C2060" s="174" t="s">
        <v>556</v>
      </c>
      <c r="D2060" s="212" t="s">
        <v>31</v>
      </c>
      <c r="E2060" s="29">
        <v>2</v>
      </c>
      <c r="F2060" s="106">
        <f t="shared" si="544"/>
        <v>8330545.9199999999</v>
      </c>
      <c r="G2060" s="237">
        <v>1523322.12</v>
      </c>
      <c r="H2060" s="237">
        <v>0</v>
      </c>
      <c r="I2060" s="237">
        <v>75635.820000000007</v>
      </c>
      <c r="J2060" s="114">
        <f t="shared" si="545"/>
        <v>16661091.84</v>
      </c>
      <c r="K2060" s="128"/>
      <c r="L2060" s="203">
        <v>16661091.369999999</v>
      </c>
      <c r="M2060" s="203">
        <v>0.47</v>
      </c>
      <c r="O2060" s="190"/>
    </row>
    <row r="2061" spans="2:15" s="173" customFormat="1" ht="15.75" customHeight="1" outlineLevel="2" x14ac:dyDescent="0.3">
      <c r="B2061" s="210" t="s">
        <v>2787</v>
      </c>
      <c r="C2061" s="174" t="s">
        <v>102</v>
      </c>
      <c r="D2061" s="212" t="s">
        <v>31</v>
      </c>
      <c r="E2061" s="29">
        <v>2</v>
      </c>
      <c r="F2061" s="106">
        <f t="shared" si="544"/>
        <v>0</v>
      </c>
      <c r="G2061" s="237">
        <v>0</v>
      </c>
      <c r="H2061" s="237">
        <v>0</v>
      </c>
      <c r="I2061" s="237">
        <v>0</v>
      </c>
      <c r="J2061" s="114">
        <f t="shared" si="545"/>
        <v>0</v>
      </c>
      <c r="K2061" s="128"/>
      <c r="L2061" s="203">
        <v>0</v>
      </c>
      <c r="M2061" s="203">
        <v>0</v>
      </c>
      <c r="O2061" s="190"/>
    </row>
    <row r="2062" spans="2:15" s="173" customFormat="1" ht="15.75" customHeight="1" outlineLevel="2" x14ac:dyDescent="0.3">
      <c r="B2062" s="210" t="s">
        <v>2788</v>
      </c>
      <c r="C2062" s="174" t="s">
        <v>101</v>
      </c>
      <c r="D2062" s="212" t="s">
        <v>31</v>
      </c>
      <c r="E2062" s="29">
        <v>2</v>
      </c>
      <c r="F2062" s="106">
        <f t="shared" si="544"/>
        <v>0</v>
      </c>
      <c r="G2062" s="237">
        <v>0</v>
      </c>
      <c r="H2062" s="237">
        <v>0</v>
      </c>
      <c r="I2062" s="237">
        <v>0</v>
      </c>
      <c r="J2062" s="114">
        <f t="shared" si="545"/>
        <v>0</v>
      </c>
      <c r="K2062" s="128"/>
      <c r="L2062" s="203">
        <v>0</v>
      </c>
      <c r="M2062" s="203">
        <v>0</v>
      </c>
      <c r="O2062" s="190"/>
    </row>
    <row r="2063" spans="2:15" ht="15.75" customHeight="1" outlineLevel="1" x14ac:dyDescent="0.3">
      <c r="B2063" s="172" t="s">
        <v>2100</v>
      </c>
      <c r="C2063" s="97" t="s">
        <v>643</v>
      </c>
      <c r="D2063" s="168" t="s">
        <v>11</v>
      </c>
      <c r="E2063" s="107">
        <f>E2068+E2076</f>
        <v>6653.3175000000001</v>
      </c>
      <c r="F2063" s="169"/>
      <c r="G2063" s="169"/>
      <c r="H2063" s="169"/>
      <c r="I2063" s="169"/>
      <c r="J2063" s="112">
        <f>SUBTOTAL(9,J2064:J2082)</f>
        <v>147814260.34999999</v>
      </c>
      <c r="K2063" s="16"/>
      <c r="L2063" s="203">
        <v>0</v>
      </c>
      <c r="M2063" s="203"/>
      <c r="O2063" s="190"/>
    </row>
    <row r="2064" spans="2:15" s="173" customFormat="1" ht="15.75" customHeight="1" outlineLevel="2" x14ac:dyDescent="0.3">
      <c r="B2064" s="176" t="s">
        <v>2789</v>
      </c>
      <c r="C2064" s="96" t="s">
        <v>785</v>
      </c>
      <c r="D2064" s="213" t="s">
        <v>11</v>
      </c>
      <c r="E2064" s="29">
        <v>6374.1674999999996</v>
      </c>
      <c r="F2064" s="193"/>
      <c r="G2064" s="237"/>
      <c r="H2064" s="237"/>
      <c r="I2064" s="237"/>
      <c r="J2064" s="194"/>
      <c r="K2064" s="212"/>
      <c r="L2064" s="203">
        <v>0</v>
      </c>
      <c r="M2064" s="203">
        <v>0</v>
      </c>
      <c r="O2064" s="190"/>
    </row>
    <row r="2065" spans="2:15" s="173" customFormat="1" ht="31.2" outlineLevel="2" x14ac:dyDescent="0.3">
      <c r="B2065" s="210" t="s">
        <v>2790</v>
      </c>
      <c r="C2065" s="174" t="s">
        <v>594</v>
      </c>
      <c r="D2065" s="213" t="s">
        <v>11</v>
      </c>
      <c r="E2065" s="29">
        <v>6374.1674999999996</v>
      </c>
      <c r="F2065" s="193">
        <f t="shared" ref="F2065:F2069" si="546">G2065+H2065+I2065*90</f>
        <v>2009.16</v>
      </c>
      <c r="G2065" s="237">
        <v>880</v>
      </c>
      <c r="H2065" s="237">
        <v>1129.1600000000001</v>
      </c>
      <c r="I2065" s="237">
        <v>0</v>
      </c>
      <c r="J2065" s="194">
        <f t="shared" ref="J2065:J2069" si="547">E2065*F2065</f>
        <v>12806722.369999999</v>
      </c>
      <c r="K2065" s="212"/>
      <c r="L2065" s="203">
        <v>12806728.75</v>
      </c>
      <c r="M2065" s="203">
        <v>-6.38</v>
      </c>
      <c r="O2065" s="190"/>
    </row>
    <row r="2066" spans="2:15" s="173" customFormat="1" ht="63" customHeight="1" outlineLevel="2" x14ac:dyDescent="0.3">
      <c r="B2066" s="210" t="s">
        <v>2791</v>
      </c>
      <c r="C2066" s="174" t="s">
        <v>637</v>
      </c>
      <c r="D2066" s="213" t="s">
        <v>11</v>
      </c>
      <c r="E2066" s="29">
        <v>6374.1674999999996</v>
      </c>
      <c r="F2066" s="193">
        <f t="shared" si="546"/>
        <v>2895.45</v>
      </c>
      <c r="G2066" s="237">
        <v>1507.77</v>
      </c>
      <c r="H2066" s="237">
        <v>1387.68</v>
      </c>
      <c r="I2066" s="237">
        <v>0</v>
      </c>
      <c r="J2066" s="194">
        <f t="shared" si="547"/>
        <v>18456083.289999999</v>
      </c>
      <c r="K2066" s="212"/>
      <c r="L2066" s="203">
        <v>18456064.100000001</v>
      </c>
      <c r="M2066" s="203">
        <v>19.190000000000001</v>
      </c>
      <c r="O2066" s="190"/>
    </row>
    <row r="2067" spans="2:15" s="173" customFormat="1" ht="46.8" outlineLevel="2" x14ac:dyDescent="0.3">
      <c r="B2067" s="210" t="s">
        <v>2792</v>
      </c>
      <c r="C2067" s="174" t="s">
        <v>622</v>
      </c>
      <c r="D2067" s="213" t="s">
        <v>11</v>
      </c>
      <c r="E2067" s="29">
        <v>6374.1674999999996</v>
      </c>
      <c r="F2067" s="193">
        <f t="shared" si="546"/>
        <v>3282.59</v>
      </c>
      <c r="G2067" s="237">
        <v>880</v>
      </c>
      <c r="H2067" s="237">
        <v>2402.59</v>
      </c>
      <c r="I2067" s="237">
        <v>0</v>
      </c>
      <c r="J2067" s="194">
        <f t="shared" si="547"/>
        <v>20923778.489999998</v>
      </c>
      <c r="K2067" s="212"/>
      <c r="L2067" s="203">
        <v>20923759.370000001</v>
      </c>
      <c r="M2067" s="203">
        <v>19.12</v>
      </c>
      <c r="O2067" s="190"/>
    </row>
    <row r="2068" spans="2:15" s="173" customFormat="1" ht="31.5" customHeight="1" outlineLevel="2" x14ac:dyDescent="0.3">
      <c r="B2068" s="210" t="s">
        <v>2793</v>
      </c>
      <c r="C2068" s="174" t="s">
        <v>790</v>
      </c>
      <c r="D2068" s="213" t="s">
        <v>11</v>
      </c>
      <c r="E2068" s="29">
        <v>6374.1674999999996</v>
      </c>
      <c r="F2068" s="193">
        <f t="shared" si="546"/>
        <v>7607.53</v>
      </c>
      <c r="G2068" s="237">
        <v>2428.0300000000002</v>
      </c>
      <c r="H2068" s="237">
        <v>0</v>
      </c>
      <c r="I2068" s="237">
        <v>57.55</v>
      </c>
      <c r="J2068" s="194">
        <f t="shared" si="547"/>
        <v>48491670.479999997</v>
      </c>
      <c r="K2068" s="212"/>
      <c r="L2068" s="203">
        <v>48493518.990000002</v>
      </c>
      <c r="M2068" s="203">
        <v>-1848.51</v>
      </c>
      <c r="O2068" s="190"/>
    </row>
    <row r="2069" spans="2:15" s="173" customFormat="1" ht="31.5" customHeight="1" outlineLevel="2" x14ac:dyDescent="0.3">
      <c r="B2069" s="210" t="s">
        <v>2794</v>
      </c>
      <c r="C2069" s="174" t="s">
        <v>624</v>
      </c>
      <c r="D2069" s="213" t="s">
        <v>11</v>
      </c>
      <c r="E2069" s="29">
        <v>6374.1674999999996</v>
      </c>
      <c r="F2069" s="193">
        <f t="shared" si="546"/>
        <v>539.58000000000004</v>
      </c>
      <c r="G2069" s="237">
        <v>269.79000000000002</v>
      </c>
      <c r="H2069" s="237">
        <v>269.79000000000002</v>
      </c>
      <c r="I2069" s="237">
        <v>0</v>
      </c>
      <c r="J2069" s="194">
        <f t="shared" si="547"/>
        <v>3439373.3</v>
      </c>
      <c r="K2069" s="212"/>
      <c r="L2069" s="203">
        <v>3439322.31</v>
      </c>
      <c r="M2069" s="203">
        <v>50.99</v>
      </c>
      <c r="O2069" s="190"/>
    </row>
    <row r="2070" spans="2:15" s="173" customFormat="1" ht="15.75" customHeight="1" outlineLevel="2" x14ac:dyDescent="0.3">
      <c r="B2070" s="176" t="s">
        <v>2795</v>
      </c>
      <c r="C2070" s="96" t="s">
        <v>782</v>
      </c>
      <c r="D2070" s="213" t="s">
        <v>11</v>
      </c>
      <c r="E2070" s="29">
        <v>1574.45</v>
      </c>
      <c r="F2070" s="193"/>
      <c r="G2070" s="237"/>
      <c r="H2070" s="237"/>
      <c r="I2070" s="237"/>
      <c r="J2070" s="194"/>
      <c r="K2070" s="212"/>
      <c r="L2070" s="203">
        <v>0</v>
      </c>
      <c r="M2070" s="203">
        <v>0</v>
      </c>
      <c r="O2070" s="190"/>
    </row>
    <row r="2071" spans="2:15" s="173" customFormat="1" outlineLevel="2" x14ac:dyDescent="0.3">
      <c r="B2071" s="210" t="s">
        <v>2796</v>
      </c>
      <c r="C2071" s="174" t="s">
        <v>600</v>
      </c>
      <c r="D2071" s="213" t="s">
        <v>11</v>
      </c>
      <c r="E2071" s="29">
        <v>1574.45</v>
      </c>
      <c r="F2071" s="193">
        <f t="shared" ref="F2071:F2073" si="548">G2071+H2071+I2071*90</f>
        <v>3385.28</v>
      </c>
      <c r="G2071" s="237">
        <v>1963.09</v>
      </c>
      <c r="H2071" s="237">
        <v>1422.19</v>
      </c>
      <c r="I2071" s="237">
        <v>0</v>
      </c>
      <c r="J2071" s="194">
        <f t="shared" ref="J2071:J2073" si="549">E2071*F2071</f>
        <v>5329954.0999999996</v>
      </c>
      <c r="K2071" s="212"/>
      <c r="L2071" s="203">
        <v>5329958.82</v>
      </c>
      <c r="M2071" s="203">
        <v>-4.72</v>
      </c>
      <c r="O2071" s="190"/>
    </row>
    <row r="2072" spans="2:15" s="173" customFormat="1" ht="46.8" outlineLevel="2" x14ac:dyDescent="0.3">
      <c r="B2072" s="210" t="s">
        <v>2797</v>
      </c>
      <c r="C2072" s="174" t="s">
        <v>602</v>
      </c>
      <c r="D2072" s="213" t="s">
        <v>11</v>
      </c>
      <c r="E2072" s="29">
        <v>1574.45</v>
      </c>
      <c r="F2072" s="193">
        <f t="shared" si="548"/>
        <v>1589.8</v>
      </c>
      <c r="G2072" s="237">
        <v>312.73</v>
      </c>
      <c r="H2072" s="237">
        <v>1277.07</v>
      </c>
      <c r="I2072" s="237">
        <v>0</v>
      </c>
      <c r="J2072" s="194">
        <f t="shared" si="549"/>
        <v>2503060.61</v>
      </c>
      <c r="K2072" s="212"/>
      <c r="L2072" s="203">
        <v>2503058.5</v>
      </c>
      <c r="M2072" s="203">
        <v>2.11</v>
      </c>
      <c r="O2072" s="190"/>
    </row>
    <row r="2073" spans="2:15" s="173" customFormat="1" outlineLevel="2" x14ac:dyDescent="0.3">
      <c r="B2073" s="210" t="s">
        <v>2798</v>
      </c>
      <c r="C2073" s="174" t="s">
        <v>632</v>
      </c>
      <c r="D2073" s="213" t="s">
        <v>11</v>
      </c>
      <c r="E2073" s="29">
        <v>1574.45</v>
      </c>
      <c r="F2073" s="193">
        <f t="shared" si="548"/>
        <v>5668.11</v>
      </c>
      <c r="G2073" s="237">
        <v>1713.61</v>
      </c>
      <c r="H2073" s="237">
        <v>3954.5</v>
      </c>
      <c r="I2073" s="237">
        <v>0</v>
      </c>
      <c r="J2073" s="194">
        <f t="shared" si="549"/>
        <v>8924155.7899999991</v>
      </c>
      <c r="K2073" s="212"/>
      <c r="L2073" s="203">
        <v>8924160.5099999998</v>
      </c>
      <c r="M2073" s="203">
        <v>-4.72</v>
      </c>
      <c r="O2073" s="190"/>
    </row>
    <row r="2074" spans="2:15" s="173" customFormat="1" outlineLevel="2" x14ac:dyDescent="0.3">
      <c r="B2074" s="176" t="s">
        <v>2799</v>
      </c>
      <c r="C2074" s="96" t="s">
        <v>779</v>
      </c>
      <c r="D2074" s="213" t="s">
        <v>11</v>
      </c>
      <c r="E2074" s="29">
        <v>279.14999999999998</v>
      </c>
      <c r="F2074" s="193"/>
      <c r="G2074" s="237"/>
      <c r="H2074" s="237"/>
      <c r="I2074" s="237"/>
      <c r="J2074" s="194"/>
      <c r="K2074" s="212"/>
      <c r="L2074" s="203">
        <v>0</v>
      </c>
      <c r="M2074" s="203">
        <v>0</v>
      </c>
      <c r="O2074" s="190"/>
    </row>
    <row r="2075" spans="2:15" s="173" customFormat="1" ht="31.2" outlineLevel="2" x14ac:dyDescent="0.3">
      <c r="B2075" s="210" t="s">
        <v>2800</v>
      </c>
      <c r="C2075" s="174" t="s">
        <v>604</v>
      </c>
      <c r="D2075" s="213" t="s">
        <v>11</v>
      </c>
      <c r="E2075" s="29">
        <v>279.14999999999998</v>
      </c>
      <c r="F2075" s="193">
        <f t="shared" ref="F2075:F2076" si="550">G2075+H2075+I2075*90</f>
        <v>2895.45</v>
      </c>
      <c r="G2075" s="237">
        <v>1507.77</v>
      </c>
      <c r="H2075" s="237">
        <v>1387.68</v>
      </c>
      <c r="I2075" s="237">
        <v>0</v>
      </c>
      <c r="J2075" s="194">
        <f t="shared" ref="J2075:J2076" si="551">E2075*F2075</f>
        <v>808264.87</v>
      </c>
      <c r="K2075" s="212"/>
      <c r="L2075" s="203">
        <v>808264.03</v>
      </c>
      <c r="M2075" s="203">
        <v>0.84</v>
      </c>
      <c r="O2075" s="190"/>
    </row>
    <row r="2076" spans="2:15" s="173" customFormat="1" ht="62.4" outlineLevel="2" x14ac:dyDescent="0.3">
      <c r="B2076" s="210" t="s">
        <v>2745</v>
      </c>
      <c r="C2076" s="174" t="s">
        <v>798</v>
      </c>
      <c r="D2076" s="213" t="s">
        <v>11</v>
      </c>
      <c r="E2076" s="29">
        <v>279.14999999999998</v>
      </c>
      <c r="F2076" s="193">
        <f t="shared" si="550"/>
        <v>1230.2</v>
      </c>
      <c r="G2076" s="237">
        <v>517.98</v>
      </c>
      <c r="H2076" s="237">
        <v>712.22</v>
      </c>
      <c r="I2076" s="237">
        <v>0</v>
      </c>
      <c r="J2076" s="194">
        <f t="shared" si="551"/>
        <v>343410.33</v>
      </c>
      <c r="K2076" s="212"/>
      <c r="L2076" s="203">
        <v>343409.52</v>
      </c>
      <c r="M2076" s="203">
        <v>0.81</v>
      </c>
      <c r="O2076" s="190"/>
    </row>
    <row r="2077" spans="2:15" s="173" customFormat="1" outlineLevel="2" x14ac:dyDescent="0.3">
      <c r="B2077" s="176" t="s">
        <v>2801</v>
      </c>
      <c r="C2077" s="96" t="s">
        <v>783</v>
      </c>
      <c r="D2077" s="213" t="s">
        <v>11</v>
      </c>
      <c r="E2077" s="29">
        <v>877.94</v>
      </c>
      <c r="F2077" s="193"/>
      <c r="G2077" s="237"/>
      <c r="H2077" s="237"/>
      <c r="I2077" s="237"/>
      <c r="J2077" s="194"/>
      <c r="K2077" s="212"/>
      <c r="L2077" s="203">
        <v>0</v>
      </c>
      <c r="M2077" s="203">
        <v>0</v>
      </c>
      <c r="O2077" s="190"/>
    </row>
    <row r="2078" spans="2:15" s="173" customFormat="1" ht="31.2" outlineLevel="2" x14ac:dyDescent="0.3">
      <c r="B2078" s="210" t="s">
        <v>2802</v>
      </c>
      <c r="C2078" s="174" t="s">
        <v>633</v>
      </c>
      <c r="D2078" s="213" t="s">
        <v>11</v>
      </c>
      <c r="E2078" s="29">
        <v>877.94</v>
      </c>
      <c r="F2078" s="193">
        <f t="shared" ref="F2078:F2082" si="552">G2078+H2078+I2078*90</f>
        <v>15107.72</v>
      </c>
      <c r="G2078" s="237">
        <v>2697.81</v>
      </c>
      <c r="H2078" s="237">
        <v>12409.91</v>
      </c>
      <c r="I2078" s="237">
        <v>0</v>
      </c>
      <c r="J2078" s="194">
        <f t="shared" ref="J2078:J2082" si="553">E2078*F2078</f>
        <v>13263671.699999999</v>
      </c>
      <c r="K2078" s="212"/>
      <c r="L2078" s="203">
        <v>13263670.82</v>
      </c>
      <c r="M2078" s="203">
        <v>0.88</v>
      </c>
      <c r="O2078" s="190"/>
    </row>
    <row r="2079" spans="2:15" s="173" customFormat="1" ht="46.8" outlineLevel="2" x14ac:dyDescent="0.3">
      <c r="B2079" s="176" t="s">
        <v>2803</v>
      </c>
      <c r="C2079" s="174" t="s">
        <v>797</v>
      </c>
      <c r="D2079" s="22" t="s">
        <v>787</v>
      </c>
      <c r="E2079" s="29">
        <v>3832.24</v>
      </c>
      <c r="F2079" s="193">
        <f t="shared" si="552"/>
        <v>1942.28</v>
      </c>
      <c r="G2079" s="237">
        <v>1086.22</v>
      </c>
      <c r="H2079" s="237">
        <v>856.06</v>
      </c>
      <c r="I2079" s="237">
        <v>0</v>
      </c>
      <c r="J2079" s="194">
        <f t="shared" si="553"/>
        <v>7443283.1100000003</v>
      </c>
      <c r="K2079" s="212" t="s">
        <v>786</v>
      </c>
      <c r="L2079" s="203">
        <v>7443309.79</v>
      </c>
      <c r="M2079" s="203">
        <v>-26.68</v>
      </c>
      <c r="O2079" s="190"/>
    </row>
    <row r="2080" spans="2:15" s="173" customFormat="1" ht="46.8" outlineLevel="2" x14ac:dyDescent="0.3">
      <c r="B2080" s="176" t="s">
        <v>2804</v>
      </c>
      <c r="C2080" s="174" t="s">
        <v>634</v>
      </c>
      <c r="D2080" s="22" t="s">
        <v>787</v>
      </c>
      <c r="E2080" s="29">
        <v>671.875</v>
      </c>
      <c r="F2080" s="193">
        <f t="shared" si="552"/>
        <v>2544.06</v>
      </c>
      <c r="G2080" s="237">
        <v>941.48</v>
      </c>
      <c r="H2080" s="237">
        <v>1602.58</v>
      </c>
      <c r="I2080" s="237">
        <v>0</v>
      </c>
      <c r="J2080" s="194">
        <f t="shared" si="553"/>
        <v>1709290.31</v>
      </c>
      <c r="K2080" s="212"/>
      <c r="L2080" s="203">
        <v>1709288.75</v>
      </c>
      <c r="M2080" s="203">
        <v>1.56</v>
      </c>
      <c r="O2080" s="190"/>
    </row>
    <row r="2081" spans="2:15" s="173" customFormat="1" ht="31.2" outlineLevel="2" x14ac:dyDescent="0.3">
      <c r="B2081" s="176" t="s">
        <v>2805</v>
      </c>
      <c r="C2081" s="174" t="s">
        <v>609</v>
      </c>
      <c r="D2081" s="22" t="s">
        <v>787</v>
      </c>
      <c r="E2081" s="29">
        <v>157.5</v>
      </c>
      <c r="F2081" s="193">
        <f t="shared" si="552"/>
        <v>10546.4</v>
      </c>
      <c r="G2081" s="237">
        <v>3266.08</v>
      </c>
      <c r="H2081" s="237">
        <v>7280.32</v>
      </c>
      <c r="I2081" s="237">
        <v>0</v>
      </c>
      <c r="J2081" s="194">
        <f t="shared" si="553"/>
        <v>1661058</v>
      </c>
      <c r="K2081" s="212"/>
      <c r="L2081" s="203">
        <v>1661058.49</v>
      </c>
      <c r="M2081" s="203">
        <v>-0.49</v>
      </c>
      <c r="O2081" s="190"/>
    </row>
    <row r="2082" spans="2:15" s="173" customFormat="1" ht="69.75" customHeight="1" outlineLevel="2" x14ac:dyDescent="0.3">
      <c r="B2082" s="176" t="s">
        <v>2806</v>
      </c>
      <c r="C2082" s="174" t="s">
        <v>894</v>
      </c>
      <c r="D2082" s="213" t="s">
        <v>11</v>
      </c>
      <c r="E2082" s="29">
        <v>120</v>
      </c>
      <c r="F2082" s="193">
        <f t="shared" si="552"/>
        <v>14254.03</v>
      </c>
      <c r="G2082" s="237">
        <v>4404.6099999999997</v>
      </c>
      <c r="H2082" s="237">
        <v>9849.42</v>
      </c>
      <c r="I2082" s="237">
        <v>0</v>
      </c>
      <c r="J2082" s="194">
        <f t="shared" si="553"/>
        <v>1710483.6</v>
      </c>
      <c r="K2082" s="212" t="s">
        <v>897</v>
      </c>
      <c r="L2082" s="203">
        <v>1710483.23</v>
      </c>
      <c r="M2082" s="203">
        <v>0.37</v>
      </c>
      <c r="O2082" s="190"/>
    </row>
    <row r="2083" spans="2:15" outlineLevel="1" x14ac:dyDescent="0.3">
      <c r="B2083" s="172" t="s">
        <v>2101</v>
      </c>
      <c r="C2083" s="97" t="s">
        <v>775</v>
      </c>
      <c r="D2083" s="168"/>
      <c r="E2083" s="107"/>
      <c r="F2083" s="169"/>
      <c r="G2083" s="13"/>
      <c r="H2083" s="13"/>
      <c r="I2083" s="13"/>
      <c r="J2083" s="112">
        <f>SUBTOTAL(9,J2084:J2094)</f>
        <v>134413650.09999999</v>
      </c>
      <c r="K2083" s="16"/>
      <c r="L2083" s="203">
        <v>0</v>
      </c>
      <c r="M2083" s="203"/>
      <c r="O2083" s="190"/>
    </row>
    <row r="2084" spans="2:15" s="173" customFormat="1" ht="156" outlineLevel="2" x14ac:dyDescent="0.3">
      <c r="B2084" s="176" t="s">
        <v>2807</v>
      </c>
      <c r="C2084" s="174" t="s">
        <v>3088</v>
      </c>
      <c r="D2084" s="213" t="s">
        <v>11</v>
      </c>
      <c r="E2084" s="29">
        <v>1681.46</v>
      </c>
      <c r="F2084" s="193">
        <f t="shared" ref="F2084:F2094" si="554">G2084+H2084+I2084*90</f>
        <v>37046.76</v>
      </c>
      <c r="G2084" s="237">
        <v>3566.24</v>
      </c>
      <c r="H2084" s="237">
        <v>19030.12</v>
      </c>
      <c r="I2084" s="237">
        <v>160.56</v>
      </c>
      <c r="J2084" s="194">
        <f t="shared" ref="J2084:J2094" si="555">E2084*F2084</f>
        <v>62292645.07</v>
      </c>
      <c r="K2084" s="212"/>
      <c r="L2084" s="203">
        <v>62293135.18</v>
      </c>
      <c r="M2084" s="203">
        <v>-490.11</v>
      </c>
      <c r="O2084" s="190"/>
    </row>
    <row r="2085" spans="2:15" s="173" customFormat="1" ht="156" outlineLevel="2" x14ac:dyDescent="0.3">
      <c r="B2085" s="176" t="s">
        <v>2808</v>
      </c>
      <c r="C2085" s="174" t="s">
        <v>3089</v>
      </c>
      <c r="D2085" s="213" t="s">
        <v>11</v>
      </c>
      <c r="E2085" s="29">
        <v>914.64</v>
      </c>
      <c r="F2085" s="193">
        <f t="shared" si="554"/>
        <v>36928.31</v>
      </c>
      <c r="G2085" s="237">
        <v>3566.24</v>
      </c>
      <c r="H2085" s="237">
        <v>17103.57</v>
      </c>
      <c r="I2085" s="237">
        <v>180.65</v>
      </c>
      <c r="J2085" s="194">
        <f t="shared" si="555"/>
        <v>33776109.460000001</v>
      </c>
      <c r="K2085" s="212"/>
      <c r="L2085" s="203">
        <v>33775747.049999997</v>
      </c>
      <c r="M2085" s="203">
        <v>362.41</v>
      </c>
      <c r="O2085" s="190"/>
    </row>
    <row r="2086" spans="2:15" s="173" customFormat="1" outlineLevel="2" x14ac:dyDescent="0.3">
      <c r="B2086" s="176" t="s">
        <v>2809</v>
      </c>
      <c r="C2086" s="174" t="s">
        <v>611</v>
      </c>
      <c r="D2086" s="213" t="s">
        <v>11</v>
      </c>
      <c r="E2086" s="29">
        <v>1582.41</v>
      </c>
      <c r="F2086" s="193">
        <f t="shared" si="554"/>
        <v>22227.1</v>
      </c>
      <c r="G2086" s="237">
        <v>0</v>
      </c>
      <c r="H2086" s="237">
        <v>22227.1</v>
      </c>
      <c r="I2086" s="237">
        <v>0</v>
      </c>
      <c r="J2086" s="194">
        <f t="shared" si="555"/>
        <v>35172385.310000002</v>
      </c>
      <c r="K2086" s="212"/>
      <c r="L2086" s="203">
        <v>35172385.310000002</v>
      </c>
      <c r="M2086" s="203">
        <v>0</v>
      </c>
      <c r="O2086" s="190"/>
    </row>
    <row r="2087" spans="2:15" s="173" customFormat="1" ht="31.2" outlineLevel="2" x14ac:dyDescent="0.3">
      <c r="B2087" s="176" t="s">
        <v>2810</v>
      </c>
      <c r="C2087" s="179" t="s">
        <v>3084</v>
      </c>
      <c r="D2087" s="213" t="s">
        <v>11</v>
      </c>
      <c r="E2087" s="29">
        <v>23.89</v>
      </c>
      <c r="F2087" s="193">
        <f t="shared" si="554"/>
        <v>0</v>
      </c>
      <c r="G2087" s="237"/>
      <c r="H2087" s="237"/>
      <c r="I2087" s="237"/>
      <c r="J2087" s="194">
        <f t="shared" si="555"/>
        <v>0</v>
      </c>
      <c r="K2087" s="212"/>
      <c r="L2087" s="203">
        <v>0</v>
      </c>
      <c r="M2087" s="203">
        <v>0</v>
      </c>
      <c r="O2087" s="190"/>
    </row>
    <row r="2088" spans="2:15" s="173" customFormat="1" ht="78" outlineLevel="2" x14ac:dyDescent="0.3">
      <c r="B2088" s="176" t="s">
        <v>2811</v>
      </c>
      <c r="C2088" s="174" t="s">
        <v>3085</v>
      </c>
      <c r="D2088" s="213" t="s">
        <v>11</v>
      </c>
      <c r="E2088" s="29">
        <v>23.89</v>
      </c>
      <c r="F2088" s="193">
        <f t="shared" si="554"/>
        <v>18003.47</v>
      </c>
      <c r="G2088" s="237">
        <v>2491.62</v>
      </c>
      <c r="H2088" s="237">
        <v>10101.950000000001</v>
      </c>
      <c r="I2088" s="237">
        <v>60.11</v>
      </c>
      <c r="J2088" s="194">
        <f t="shared" si="555"/>
        <v>430102.9</v>
      </c>
      <c r="K2088" s="212"/>
      <c r="L2088" s="203">
        <v>430107.31</v>
      </c>
      <c r="M2088" s="203">
        <v>-4.41</v>
      </c>
      <c r="O2088" s="190"/>
    </row>
    <row r="2089" spans="2:15" s="173" customFormat="1" ht="124.8" outlineLevel="2" x14ac:dyDescent="0.3">
      <c r="B2089" s="176" t="s">
        <v>2812</v>
      </c>
      <c r="C2089" s="174" t="s">
        <v>3086</v>
      </c>
      <c r="D2089" s="213" t="s">
        <v>11</v>
      </c>
      <c r="E2089" s="29">
        <v>17.187999999999999</v>
      </c>
      <c r="F2089" s="193">
        <f t="shared" si="554"/>
        <v>7700.54</v>
      </c>
      <c r="G2089" s="237">
        <v>1709.9</v>
      </c>
      <c r="H2089" s="237">
        <v>5990.64</v>
      </c>
      <c r="I2089" s="237">
        <v>0</v>
      </c>
      <c r="J2089" s="194">
        <f t="shared" si="555"/>
        <v>132356.88</v>
      </c>
      <c r="K2089" s="212"/>
      <c r="L2089" s="203">
        <v>132356.81</v>
      </c>
      <c r="M2089" s="203">
        <v>7.0000000000000007E-2</v>
      </c>
      <c r="O2089" s="190"/>
    </row>
    <row r="2090" spans="2:15" s="173" customFormat="1" ht="93.6" outlineLevel="2" x14ac:dyDescent="0.3">
      <c r="B2090" s="176" t="s">
        <v>2813</v>
      </c>
      <c r="C2090" s="174" t="s">
        <v>3087</v>
      </c>
      <c r="D2090" s="213" t="s">
        <v>11</v>
      </c>
      <c r="E2090" s="29">
        <v>6.702</v>
      </c>
      <c r="F2090" s="193">
        <f t="shared" si="554"/>
        <v>59058.57</v>
      </c>
      <c r="G2090" s="237">
        <v>3469.28</v>
      </c>
      <c r="H2090" s="237">
        <v>21168.79</v>
      </c>
      <c r="I2090" s="237">
        <v>382.45</v>
      </c>
      <c r="J2090" s="194">
        <f t="shared" si="555"/>
        <v>395810.54</v>
      </c>
      <c r="K2090" s="212"/>
      <c r="L2090" s="203">
        <v>395810.82</v>
      </c>
      <c r="M2090" s="203">
        <v>-0.28000000000000003</v>
      </c>
      <c r="O2090" s="190"/>
    </row>
    <row r="2091" spans="2:15" s="173" customFormat="1" ht="31.2" outlineLevel="2" x14ac:dyDescent="0.3">
      <c r="B2091" s="176" t="s">
        <v>2814</v>
      </c>
      <c r="C2091" s="174" t="s">
        <v>850</v>
      </c>
      <c r="D2091" s="213" t="s">
        <v>593</v>
      </c>
      <c r="E2091" s="29">
        <v>3233.6</v>
      </c>
      <c r="F2091" s="193">
        <f t="shared" si="554"/>
        <v>228.25</v>
      </c>
      <c r="G2091" s="237">
        <v>0</v>
      </c>
      <c r="H2091" s="237">
        <v>228.25</v>
      </c>
      <c r="I2091" s="237">
        <v>0</v>
      </c>
      <c r="J2091" s="194">
        <f t="shared" si="555"/>
        <v>738069.2</v>
      </c>
      <c r="K2091" s="212"/>
      <c r="L2091" s="203">
        <v>738081.66</v>
      </c>
      <c r="M2091" s="203">
        <v>-12.46</v>
      </c>
      <c r="O2091" s="190"/>
    </row>
    <row r="2092" spans="2:15" s="173" customFormat="1" ht="31.2" outlineLevel="2" x14ac:dyDescent="0.3">
      <c r="B2092" s="176" t="s">
        <v>2815</v>
      </c>
      <c r="C2092" s="2" t="s">
        <v>847</v>
      </c>
      <c r="D2092" s="22" t="s">
        <v>593</v>
      </c>
      <c r="E2092" s="1">
        <v>3233.6</v>
      </c>
      <c r="F2092" s="193">
        <f t="shared" si="554"/>
        <v>114.13</v>
      </c>
      <c r="G2092" s="237">
        <v>0</v>
      </c>
      <c r="H2092" s="237">
        <v>114.13</v>
      </c>
      <c r="I2092" s="237">
        <v>0</v>
      </c>
      <c r="J2092" s="194">
        <f t="shared" si="555"/>
        <v>369050.77</v>
      </c>
      <c r="K2092" s="212"/>
      <c r="L2092" s="203">
        <v>369040.83</v>
      </c>
      <c r="M2092" s="203">
        <v>9.94</v>
      </c>
      <c r="O2092" s="190"/>
    </row>
    <row r="2093" spans="2:15" s="173" customFormat="1" ht="31.2" outlineLevel="2" x14ac:dyDescent="0.3">
      <c r="B2093" s="176" t="s">
        <v>2816</v>
      </c>
      <c r="C2093" s="2" t="s">
        <v>848</v>
      </c>
      <c r="D2093" s="22" t="s">
        <v>593</v>
      </c>
      <c r="E2093" s="1">
        <v>3233.6</v>
      </c>
      <c r="F2093" s="193">
        <f t="shared" si="554"/>
        <v>228.25</v>
      </c>
      <c r="G2093" s="237">
        <v>0</v>
      </c>
      <c r="H2093" s="237">
        <v>228.25</v>
      </c>
      <c r="I2093" s="237">
        <v>0</v>
      </c>
      <c r="J2093" s="194">
        <f t="shared" si="555"/>
        <v>738069.2</v>
      </c>
      <c r="K2093" s="212"/>
      <c r="L2093" s="203">
        <v>738081.66</v>
      </c>
      <c r="M2093" s="203">
        <v>-12.46</v>
      </c>
      <c r="O2093" s="190"/>
    </row>
    <row r="2094" spans="2:15" s="173" customFormat="1" ht="31.2" outlineLevel="2" x14ac:dyDescent="0.3">
      <c r="B2094" s="176" t="s">
        <v>2817</v>
      </c>
      <c r="C2094" s="174" t="s">
        <v>849</v>
      </c>
      <c r="D2094" s="213" t="s">
        <v>593</v>
      </c>
      <c r="E2094" s="29">
        <v>3233.6</v>
      </c>
      <c r="F2094" s="193">
        <f t="shared" si="554"/>
        <v>114.13</v>
      </c>
      <c r="G2094" s="237">
        <v>0</v>
      </c>
      <c r="H2094" s="237">
        <v>114.13</v>
      </c>
      <c r="I2094" s="237">
        <v>0</v>
      </c>
      <c r="J2094" s="194">
        <f t="shared" si="555"/>
        <v>369050.77</v>
      </c>
      <c r="K2094" s="212"/>
      <c r="L2094" s="203">
        <v>369040.83</v>
      </c>
      <c r="M2094" s="203">
        <v>9.94</v>
      </c>
      <c r="O2094" s="190"/>
    </row>
    <row r="2095" spans="2:15" ht="31.2" outlineLevel="1" x14ac:dyDescent="0.3">
      <c r="B2095" s="172" t="s">
        <v>2102</v>
      </c>
      <c r="C2095" s="171" t="s">
        <v>271</v>
      </c>
      <c r="D2095" s="168" t="s">
        <v>11</v>
      </c>
      <c r="E2095" s="169">
        <v>12577.28</v>
      </c>
      <c r="F2095" s="169"/>
      <c r="G2095" s="13"/>
      <c r="H2095" s="13"/>
      <c r="I2095" s="13"/>
      <c r="J2095" s="112">
        <f>SUBTOTAL(9,J2096:J2116)</f>
        <v>181100875.28</v>
      </c>
      <c r="K2095" s="222">
        <f>SUM(J2096:J2116)/E2095</f>
        <v>14399.05</v>
      </c>
      <c r="L2095" s="203">
        <v>0</v>
      </c>
      <c r="M2095" s="203"/>
      <c r="O2095" s="190"/>
    </row>
    <row r="2096" spans="2:15" s="173" customFormat="1" outlineLevel="2" x14ac:dyDescent="0.3">
      <c r="B2096" s="176" t="s">
        <v>2818</v>
      </c>
      <c r="C2096" s="174" t="s">
        <v>45</v>
      </c>
      <c r="D2096" s="212" t="s">
        <v>53</v>
      </c>
      <c r="E2096" s="29">
        <v>1</v>
      </c>
      <c r="F2096" s="193">
        <f t="shared" ref="F2096:F2103" si="556">G2096+H2096+I2096*90</f>
        <v>11130816.220000001</v>
      </c>
      <c r="G2096" s="237">
        <v>3298661.77</v>
      </c>
      <c r="H2096" s="237">
        <v>2741254.05</v>
      </c>
      <c r="I2096" s="237">
        <v>56565.56</v>
      </c>
      <c r="J2096" s="194">
        <f t="shared" ref="J2096:J2103" si="557">E2096*F2096</f>
        <v>11130816.220000001</v>
      </c>
      <c r="K2096" s="212"/>
      <c r="L2096" s="203">
        <v>11130816.199999999</v>
      </c>
      <c r="M2096" s="203">
        <v>0.02</v>
      </c>
      <c r="O2096" s="190"/>
    </row>
    <row r="2097" spans="2:15" s="173" customFormat="1" outlineLevel="2" x14ac:dyDescent="0.3">
      <c r="B2097" s="176" t="s">
        <v>2819</v>
      </c>
      <c r="C2097" s="174" t="s">
        <v>46</v>
      </c>
      <c r="D2097" s="212" t="s">
        <v>53</v>
      </c>
      <c r="E2097" s="29">
        <v>1</v>
      </c>
      <c r="F2097" s="193">
        <f t="shared" si="556"/>
        <v>3850886.49</v>
      </c>
      <c r="G2097" s="237">
        <v>1131254.6200000001</v>
      </c>
      <c r="H2097" s="237">
        <v>679907.87</v>
      </c>
      <c r="I2097" s="237">
        <v>22663.599999999999</v>
      </c>
      <c r="J2097" s="194">
        <f t="shared" si="557"/>
        <v>3850886.49</v>
      </c>
      <c r="K2097" s="212"/>
      <c r="L2097" s="203">
        <v>3850886.11</v>
      </c>
      <c r="M2097" s="203">
        <v>0.38</v>
      </c>
      <c r="O2097" s="190"/>
    </row>
    <row r="2098" spans="2:15" s="173" customFormat="1" ht="31.2" outlineLevel="2" x14ac:dyDescent="0.3">
      <c r="B2098" s="176" t="s">
        <v>2820</v>
      </c>
      <c r="C2098" s="174" t="s">
        <v>47</v>
      </c>
      <c r="D2098" s="212" t="s">
        <v>53</v>
      </c>
      <c r="E2098" s="29">
        <v>1</v>
      </c>
      <c r="F2098" s="193">
        <f t="shared" si="556"/>
        <v>2567256.96</v>
      </c>
      <c r="G2098" s="237">
        <v>754169.74</v>
      </c>
      <c r="H2098" s="237">
        <v>453271.82</v>
      </c>
      <c r="I2098" s="237">
        <v>15109.06</v>
      </c>
      <c r="J2098" s="194">
        <f t="shared" si="557"/>
        <v>2567256.96</v>
      </c>
      <c r="K2098" s="212"/>
      <c r="L2098" s="203">
        <v>2567257.0099999998</v>
      </c>
      <c r="M2098" s="203">
        <v>-0.05</v>
      </c>
      <c r="O2098" s="190"/>
    </row>
    <row r="2099" spans="2:15" s="173" customFormat="1" outlineLevel="2" x14ac:dyDescent="0.3">
      <c r="B2099" s="176" t="s">
        <v>2821</v>
      </c>
      <c r="C2099" s="174" t="s">
        <v>48</v>
      </c>
      <c r="D2099" s="212" t="s">
        <v>53</v>
      </c>
      <c r="E2099" s="29">
        <v>1</v>
      </c>
      <c r="F2099" s="193">
        <f t="shared" si="556"/>
        <v>9507864.9399999995</v>
      </c>
      <c r="G2099" s="237">
        <v>2842749.42</v>
      </c>
      <c r="H2099" s="237">
        <v>2999302.12</v>
      </c>
      <c r="I2099" s="237">
        <v>40731.26</v>
      </c>
      <c r="J2099" s="194">
        <f t="shared" si="557"/>
        <v>9507864.9399999995</v>
      </c>
      <c r="K2099" s="212"/>
      <c r="L2099" s="203">
        <v>9507865.2400000002</v>
      </c>
      <c r="M2099" s="203">
        <v>-0.3</v>
      </c>
      <c r="O2099" s="190"/>
    </row>
    <row r="2100" spans="2:15" s="173" customFormat="1" outlineLevel="2" x14ac:dyDescent="0.3">
      <c r="B2100" s="176" t="s">
        <v>2822</v>
      </c>
      <c r="C2100" s="174" t="s">
        <v>808</v>
      </c>
      <c r="D2100" s="212" t="s">
        <v>53</v>
      </c>
      <c r="E2100" s="29">
        <v>1</v>
      </c>
      <c r="F2100" s="193">
        <f t="shared" si="556"/>
        <v>16422945.68</v>
      </c>
      <c r="G2100" s="237">
        <v>5729181.54</v>
      </c>
      <c r="H2100" s="237">
        <v>2673441.14</v>
      </c>
      <c r="I2100" s="237">
        <v>89114.7</v>
      </c>
      <c r="J2100" s="194">
        <f t="shared" si="557"/>
        <v>16422945.68</v>
      </c>
      <c r="K2100" s="212"/>
      <c r="L2100" s="203">
        <v>16422946.1</v>
      </c>
      <c r="M2100" s="203">
        <v>-0.42</v>
      </c>
      <c r="O2100" s="190"/>
    </row>
    <row r="2101" spans="2:15" s="173" customFormat="1" outlineLevel="2" x14ac:dyDescent="0.3">
      <c r="B2101" s="176" t="s">
        <v>2823</v>
      </c>
      <c r="C2101" s="174" t="s">
        <v>50</v>
      </c>
      <c r="D2101" s="212" t="s">
        <v>53</v>
      </c>
      <c r="E2101" s="29">
        <v>1</v>
      </c>
      <c r="F2101" s="193">
        <f t="shared" si="556"/>
        <v>28421865.329999998</v>
      </c>
      <c r="G2101" s="237">
        <v>10670533.25</v>
      </c>
      <c r="H2101" s="237">
        <v>9230692.7799999993</v>
      </c>
      <c r="I2101" s="237">
        <v>94673.77</v>
      </c>
      <c r="J2101" s="194">
        <f t="shared" si="557"/>
        <v>28421865.329999998</v>
      </c>
      <c r="K2101" s="212"/>
      <c r="L2101" s="203">
        <v>28421865.510000002</v>
      </c>
      <c r="M2101" s="203">
        <v>-0.18</v>
      </c>
      <c r="O2101" s="190"/>
    </row>
    <row r="2102" spans="2:15" s="173" customFormat="1" outlineLevel="2" x14ac:dyDescent="0.3">
      <c r="B2102" s="176" t="s">
        <v>2824</v>
      </c>
      <c r="C2102" s="174" t="s">
        <v>243</v>
      </c>
      <c r="D2102" s="212" t="s">
        <v>53</v>
      </c>
      <c r="E2102" s="29">
        <v>1</v>
      </c>
      <c r="F2102" s="193">
        <f t="shared" si="556"/>
        <v>32794843.199999999</v>
      </c>
      <c r="G2102" s="237">
        <v>6635622.2999999998</v>
      </c>
      <c r="H2102" s="237">
        <v>0</v>
      </c>
      <c r="I2102" s="237">
        <v>290658.01</v>
      </c>
      <c r="J2102" s="194">
        <f t="shared" si="557"/>
        <v>32794843.199999999</v>
      </c>
      <c r="K2102" s="212"/>
      <c r="L2102" s="203">
        <v>32794843.530000001</v>
      </c>
      <c r="M2102" s="203">
        <v>-0.33</v>
      </c>
      <c r="O2102" s="190"/>
    </row>
    <row r="2103" spans="2:15" s="173" customFormat="1" ht="31.2" outlineLevel="2" x14ac:dyDescent="0.3">
      <c r="B2103" s="176" t="s">
        <v>2825</v>
      </c>
      <c r="C2103" s="174" t="s">
        <v>893</v>
      </c>
      <c r="D2103" s="212" t="s">
        <v>53</v>
      </c>
      <c r="E2103" s="29">
        <v>1</v>
      </c>
      <c r="F2103" s="193">
        <f t="shared" si="556"/>
        <v>42643775.82</v>
      </c>
      <c r="G2103" s="245">
        <f>11839484.26+6418.53</f>
        <v>11845902.789999999</v>
      </c>
      <c r="H2103" s="237">
        <v>12473138.630000001</v>
      </c>
      <c r="I2103" s="237">
        <v>203608.16</v>
      </c>
      <c r="J2103" s="194">
        <f t="shared" si="557"/>
        <v>42643775.82</v>
      </c>
      <c r="K2103" s="212"/>
      <c r="L2103" s="203">
        <v>42637357.43</v>
      </c>
      <c r="M2103" s="203">
        <v>-0.14000000000000001</v>
      </c>
      <c r="O2103" s="190"/>
    </row>
    <row r="2104" spans="2:15" s="173" customFormat="1" ht="16.2" outlineLevel="2" x14ac:dyDescent="0.3">
      <c r="B2104" s="176"/>
      <c r="C2104" s="159" t="s">
        <v>51</v>
      </c>
      <c r="D2104" s="213"/>
      <c r="E2104" s="193"/>
      <c r="F2104" s="193"/>
      <c r="G2104" s="237"/>
      <c r="H2104" s="237"/>
      <c r="I2104" s="237"/>
      <c r="J2104" s="194"/>
      <c r="K2104" s="212"/>
      <c r="L2104" s="203">
        <v>0</v>
      </c>
      <c r="M2104" s="203">
        <v>0</v>
      </c>
      <c r="O2104" s="190"/>
    </row>
    <row r="2105" spans="2:15" s="173" customFormat="1" ht="31.2" outlineLevel="2" x14ac:dyDescent="0.3">
      <c r="B2105" s="176" t="s">
        <v>2826</v>
      </c>
      <c r="C2105" s="174" t="s">
        <v>672</v>
      </c>
      <c r="D2105" s="213" t="s">
        <v>31</v>
      </c>
      <c r="E2105" s="193">
        <v>1</v>
      </c>
      <c r="F2105" s="193">
        <f t="shared" ref="F2105:F2116" si="558">G2105+H2105+I2105*90</f>
        <v>11050038.539999999</v>
      </c>
      <c r="G2105" s="237">
        <v>3099682.47</v>
      </c>
      <c r="H2105" s="237">
        <v>5923015.1699999999</v>
      </c>
      <c r="I2105" s="237">
        <v>22526.01</v>
      </c>
      <c r="J2105" s="194">
        <f t="shared" ref="J2105:J2116" si="559">E2105*F2105</f>
        <v>11050038.539999999</v>
      </c>
      <c r="K2105" s="212"/>
      <c r="L2105" s="203">
        <v>11050038.41</v>
      </c>
      <c r="M2105" s="203">
        <v>0.13</v>
      </c>
      <c r="O2105" s="190"/>
    </row>
    <row r="2106" spans="2:15" s="173" customFormat="1" ht="31.2" outlineLevel="2" x14ac:dyDescent="0.3">
      <c r="B2106" s="176" t="s">
        <v>2827</v>
      </c>
      <c r="C2106" s="174" t="s">
        <v>673</v>
      </c>
      <c r="D2106" s="213" t="s">
        <v>31</v>
      </c>
      <c r="E2106" s="193">
        <v>1</v>
      </c>
      <c r="F2106" s="193">
        <f t="shared" si="558"/>
        <v>4839413.46</v>
      </c>
      <c r="G2106" s="237">
        <v>1166318.3899999999</v>
      </c>
      <c r="H2106" s="237">
        <v>2736456.07</v>
      </c>
      <c r="I2106" s="237">
        <v>10407.1</v>
      </c>
      <c r="J2106" s="194">
        <f t="shared" si="559"/>
        <v>4839413.46</v>
      </c>
      <c r="K2106" s="212"/>
      <c r="L2106" s="203">
        <v>4839413.78</v>
      </c>
      <c r="M2106" s="203">
        <v>-0.32</v>
      </c>
      <c r="O2106" s="190"/>
    </row>
    <row r="2107" spans="2:15" s="173" customFormat="1" outlineLevel="2" x14ac:dyDescent="0.3">
      <c r="B2107" s="176" t="s">
        <v>2828</v>
      </c>
      <c r="C2107" s="174" t="s">
        <v>674</v>
      </c>
      <c r="D2107" s="213" t="s">
        <v>31</v>
      </c>
      <c r="E2107" s="193">
        <v>1</v>
      </c>
      <c r="F2107" s="193">
        <f t="shared" si="558"/>
        <v>2825979.05</v>
      </c>
      <c r="G2107" s="237">
        <v>1509569.48</v>
      </c>
      <c r="H2107" s="237">
        <v>1092620.07</v>
      </c>
      <c r="I2107" s="237">
        <v>2486.5500000000002</v>
      </c>
      <c r="J2107" s="194">
        <f t="shared" si="559"/>
        <v>2825979.05</v>
      </c>
      <c r="K2107" s="212"/>
      <c r="L2107" s="203">
        <v>2825979.2</v>
      </c>
      <c r="M2107" s="203">
        <v>-0.15</v>
      </c>
      <c r="O2107" s="190"/>
    </row>
    <row r="2108" spans="2:15" s="173" customFormat="1" ht="31.2" outlineLevel="2" x14ac:dyDescent="0.3">
      <c r="B2108" s="176" t="s">
        <v>2829</v>
      </c>
      <c r="C2108" s="174" t="s">
        <v>675</v>
      </c>
      <c r="D2108" s="213" t="s">
        <v>31</v>
      </c>
      <c r="E2108" s="193">
        <v>1</v>
      </c>
      <c r="F2108" s="193">
        <f t="shared" si="558"/>
        <v>1843565.78</v>
      </c>
      <c r="G2108" s="237">
        <v>773141.1</v>
      </c>
      <c r="H2108" s="237">
        <v>888452.78</v>
      </c>
      <c r="I2108" s="237">
        <v>2021.91</v>
      </c>
      <c r="J2108" s="194">
        <f t="shared" si="559"/>
        <v>1843565.78</v>
      </c>
      <c r="K2108" s="212"/>
      <c r="L2108" s="203">
        <v>1843566.13</v>
      </c>
      <c r="M2108" s="203">
        <v>-0.35</v>
      </c>
      <c r="O2108" s="190"/>
    </row>
    <row r="2109" spans="2:15" s="173" customFormat="1" ht="31.2" outlineLevel="2" x14ac:dyDescent="0.3">
      <c r="B2109" s="176" t="s">
        <v>2830</v>
      </c>
      <c r="C2109" s="174" t="s">
        <v>676</v>
      </c>
      <c r="D2109" s="213" t="s">
        <v>31</v>
      </c>
      <c r="E2109" s="193">
        <v>1</v>
      </c>
      <c r="F2109" s="193">
        <f t="shared" si="558"/>
        <v>871147.38</v>
      </c>
      <c r="G2109" s="237">
        <v>493436.82</v>
      </c>
      <c r="H2109" s="237">
        <v>281394.36</v>
      </c>
      <c r="I2109" s="237">
        <v>1070.18</v>
      </c>
      <c r="J2109" s="194">
        <f t="shared" si="559"/>
        <v>871147.38</v>
      </c>
      <c r="K2109" s="212"/>
      <c r="L2109" s="203">
        <v>871147.37</v>
      </c>
      <c r="M2109" s="203">
        <v>0.01</v>
      </c>
      <c r="O2109" s="190"/>
    </row>
    <row r="2110" spans="2:15" s="173" customFormat="1" ht="31.2" outlineLevel="2" x14ac:dyDescent="0.3">
      <c r="B2110" s="176" t="s">
        <v>2831</v>
      </c>
      <c r="C2110" s="174" t="s">
        <v>892</v>
      </c>
      <c r="D2110" s="213" t="s">
        <v>31</v>
      </c>
      <c r="E2110" s="193">
        <v>1</v>
      </c>
      <c r="F2110" s="193">
        <f t="shared" si="558"/>
        <v>1181579.77</v>
      </c>
      <c r="G2110" s="237">
        <v>578021.67000000004</v>
      </c>
      <c r="H2110" s="237">
        <v>449650.9</v>
      </c>
      <c r="I2110" s="237">
        <v>1710.08</v>
      </c>
      <c r="J2110" s="194">
        <f t="shared" si="559"/>
        <v>1181579.77</v>
      </c>
      <c r="K2110" s="212"/>
      <c r="L2110" s="203">
        <v>1181579.93</v>
      </c>
      <c r="M2110" s="203">
        <v>-0.16</v>
      </c>
      <c r="O2110" s="190"/>
    </row>
    <row r="2111" spans="2:15" s="173" customFormat="1" outlineLevel="2" x14ac:dyDescent="0.3">
      <c r="B2111" s="176" t="s">
        <v>2832</v>
      </c>
      <c r="C2111" s="174" t="s">
        <v>677</v>
      </c>
      <c r="D2111" s="213" t="s">
        <v>31</v>
      </c>
      <c r="E2111" s="193">
        <v>1</v>
      </c>
      <c r="F2111" s="193">
        <f t="shared" si="558"/>
        <v>982655.59</v>
      </c>
      <c r="G2111" s="237">
        <v>443259.09</v>
      </c>
      <c r="H2111" s="237">
        <v>172606.9</v>
      </c>
      <c r="I2111" s="237">
        <v>4075.44</v>
      </c>
      <c r="J2111" s="194">
        <f t="shared" si="559"/>
        <v>982655.59</v>
      </c>
      <c r="K2111" s="212"/>
      <c r="L2111" s="203">
        <v>982655.64</v>
      </c>
      <c r="M2111" s="203">
        <v>-0.05</v>
      </c>
      <c r="O2111" s="190"/>
    </row>
    <row r="2112" spans="2:15" s="173" customFormat="1" outlineLevel="2" x14ac:dyDescent="0.3">
      <c r="B2112" s="176" t="s">
        <v>2833</v>
      </c>
      <c r="C2112" s="174" t="s">
        <v>678</v>
      </c>
      <c r="D2112" s="213" t="s">
        <v>31</v>
      </c>
      <c r="E2112" s="193">
        <v>1</v>
      </c>
      <c r="F2112" s="193">
        <f t="shared" si="558"/>
        <v>2209100.5099999998</v>
      </c>
      <c r="G2112" s="237">
        <v>860867.24</v>
      </c>
      <c r="H2112" s="237">
        <v>431434.77</v>
      </c>
      <c r="I2112" s="237">
        <v>10186.65</v>
      </c>
      <c r="J2112" s="194">
        <f t="shared" si="559"/>
        <v>2209100.5099999998</v>
      </c>
      <c r="K2112" s="212"/>
      <c r="L2112" s="203">
        <v>2209100.91</v>
      </c>
      <c r="M2112" s="203">
        <v>-0.4</v>
      </c>
      <c r="O2112" s="190"/>
    </row>
    <row r="2113" spans="2:15" s="173" customFormat="1" ht="31.2" outlineLevel="2" x14ac:dyDescent="0.3">
      <c r="B2113" s="176" t="s">
        <v>2834</v>
      </c>
      <c r="C2113" s="174" t="s">
        <v>679</v>
      </c>
      <c r="D2113" s="213" t="s">
        <v>31</v>
      </c>
      <c r="E2113" s="193">
        <v>1</v>
      </c>
      <c r="F2113" s="193">
        <f t="shared" si="558"/>
        <v>3592421.61</v>
      </c>
      <c r="G2113" s="237">
        <v>1072940.1299999999</v>
      </c>
      <c r="H2113" s="237">
        <v>1020390.18</v>
      </c>
      <c r="I2113" s="237">
        <v>16656.57</v>
      </c>
      <c r="J2113" s="194">
        <f t="shared" si="559"/>
        <v>3592421.61</v>
      </c>
      <c r="K2113" s="212"/>
      <c r="L2113" s="203">
        <v>3592422.05</v>
      </c>
      <c r="M2113" s="203">
        <v>-0.44</v>
      </c>
      <c r="O2113" s="190"/>
    </row>
    <row r="2114" spans="2:15" s="173" customFormat="1" ht="31.2" outlineLevel="2" x14ac:dyDescent="0.3">
      <c r="B2114" s="176" t="s">
        <v>2835</v>
      </c>
      <c r="C2114" s="174" t="s">
        <v>680</v>
      </c>
      <c r="D2114" s="213" t="s">
        <v>31</v>
      </c>
      <c r="E2114" s="193">
        <v>1</v>
      </c>
      <c r="F2114" s="193">
        <f t="shared" si="558"/>
        <v>2603528.71</v>
      </c>
      <c r="G2114" s="237">
        <v>1263748.92</v>
      </c>
      <c r="H2114" s="237">
        <v>428729.59</v>
      </c>
      <c r="I2114" s="237">
        <v>10122.780000000001</v>
      </c>
      <c r="J2114" s="194">
        <f t="shared" si="559"/>
        <v>2603528.71</v>
      </c>
      <c r="K2114" s="212"/>
      <c r="L2114" s="203">
        <v>2603528.88</v>
      </c>
      <c r="M2114" s="203">
        <v>-0.17</v>
      </c>
      <c r="O2114" s="190"/>
    </row>
    <row r="2115" spans="2:15" s="173" customFormat="1" ht="31.2" outlineLevel="2" x14ac:dyDescent="0.3">
      <c r="B2115" s="176" t="s">
        <v>2836</v>
      </c>
      <c r="C2115" s="174" t="s">
        <v>681</v>
      </c>
      <c r="D2115" s="213" t="s">
        <v>31</v>
      </c>
      <c r="E2115" s="193">
        <v>1</v>
      </c>
      <c r="F2115" s="193">
        <f t="shared" si="558"/>
        <v>602718.62</v>
      </c>
      <c r="G2115" s="237">
        <v>219897.9</v>
      </c>
      <c r="H2115" s="237">
        <v>155042.42000000001</v>
      </c>
      <c r="I2115" s="237">
        <v>2530.87</v>
      </c>
      <c r="J2115" s="194">
        <f t="shared" si="559"/>
        <v>602718.62</v>
      </c>
      <c r="K2115" s="212"/>
      <c r="L2115" s="203">
        <v>602718.69999999995</v>
      </c>
      <c r="M2115" s="203">
        <v>-0.08</v>
      </c>
      <c r="O2115" s="190"/>
    </row>
    <row r="2116" spans="2:15" s="173" customFormat="1" ht="31.2" outlineLevel="2" x14ac:dyDescent="0.3">
      <c r="B2116" s="176" t="s">
        <v>2837</v>
      </c>
      <c r="C2116" s="174" t="s">
        <v>682</v>
      </c>
      <c r="D2116" s="213" t="s">
        <v>31</v>
      </c>
      <c r="E2116" s="193">
        <v>1</v>
      </c>
      <c r="F2116" s="193">
        <f t="shared" si="558"/>
        <v>1158471.6200000001</v>
      </c>
      <c r="G2116" s="237">
        <v>447409.77</v>
      </c>
      <c r="H2116" s="237">
        <v>287979.95</v>
      </c>
      <c r="I2116" s="237">
        <v>4700.91</v>
      </c>
      <c r="J2116" s="194">
        <f t="shared" si="559"/>
        <v>1158471.6200000001</v>
      </c>
      <c r="K2116" s="212"/>
      <c r="L2116" s="203">
        <v>1158471.3799999999</v>
      </c>
      <c r="M2116" s="203">
        <v>0.24</v>
      </c>
      <c r="O2116" s="190"/>
    </row>
    <row r="2117" spans="2:15" ht="20.399999999999999" outlineLevel="1" x14ac:dyDescent="0.3">
      <c r="B2117" s="34" t="s">
        <v>827</v>
      </c>
      <c r="C2117" s="4" t="s">
        <v>538</v>
      </c>
      <c r="D2117" s="25"/>
      <c r="E2117" s="35"/>
      <c r="F2117" s="36"/>
      <c r="G2117" s="77"/>
      <c r="H2117" s="77"/>
      <c r="I2117" s="77"/>
      <c r="J2117" s="115">
        <f>SUBTOTAL(9,J2118:J2276)</f>
        <v>73733503.239999995</v>
      </c>
      <c r="K2117" s="25"/>
      <c r="L2117" s="203">
        <v>0</v>
      </c>
      <c r="M2117" s="203"/>
      <c r="O2117" s="190"/>
    </row>
    <row r="2118" spans="2:15" outlineLevel="2" x14ac:dyDescent="0.3">
      <c r="B2118" s="39" t="s">
        <v>2838</v>
      </c>
      <c r="C2118" s="30" t="s">
        <v>584</v>
      </c>
      <c r="D2118" s="40"/>
      <c r="E2118" s="50"/>
      <c r="F2118" s="83"/>
      <c r="G2118" s="99"/>
      <c r="H2118" s="99"/>
      <c r="I2118" s="99"/>
      <c r="J2118" s="85">
        <f>+SUBTOTAL(9,J2119:J2122)</f>
        <v>4186122.74</v>
      </c>
      <c r="K2118" s="40"/>
      <c r="L2118" s="203">
        <v>0</v>
      </c>
      <c r="M2118" s="203"/>
      <c r="O2118" s="190"/>
    </row>
    <row r="2119" spans="2:15" ht="31.2" outlineLevel="3" x14ac:dyDescent="0.3">
      <c r="B2119" s="124" t="s">
        <v>2866</v>
      </c>
      <c r="C2119" s="182" t="s">
        <v>156</v>
      </c>
      <c r="D2119" s="22" t="s">
        <v>8</v>
      </c>
      <c r="E2119" s="46">
        <f>1735+174</f>
        <v>1909</v>
      </c>
      <c r="F2119" s="21">
        <f t="shared" ref="F2119:F2122" si="560">G2119+H2119+I2119*90</f>
        <v>644.66999999999996</v>
      </c>
      <c r="G2119" s="21">
        <v>644.66999999999996</v>
      </c>
      <c r="H2119" s="21">
        <v>0</v>
      </c>
      <c r="I2119" s="21">
        <v>0</v>
      </c>
      <c r="J2119" s="47">
        <f t="shared" ref="J2119:J2122" si="561">E2119*F2119</f>
        <v>1230675.03</v>
      </c>
      <c r="K2119" s="22"/>
      <c r="L2119" s="203">
        <v>1230684.29</v>
      </c>
      <c r="M2119" s="203">
        <v>-9.26</v>
      </c>
      <c r="O2119" s="190"/>
    </row>
    <row r="2120" spans="2:15" ht="46.8" outlineLevel="3" x14ac:dyDescent="0.3">
      <c r="B2120" s="124" t="s">
        <v>2867</v>
      </c>
      <c r="C2120" s="182" t="s">
        <v>582</v>
      </c>
      <c r="D2120" s="22" t="s">
        <v>8</v>
      </c>
      <c r="E2120" s="46">
        <v>174</v>
      </c>
      <c r="F2120" s="21">
        <f t="shared" si="560"/>
        <v>1523.78</v>
      </c>
      <c r="G2120" s="21">
        <v>761.89</v>
      </c>
      <c r="H2120" s="21">
        <v>761.89</v>
      </c>
      <c r="I2120" s="21">
        <v>0</v>
      </c>
      <c r="J2120" s="47">
        <f t="shared" si="561"/>
        <v>265137.71999999997</v>
      </c>
      <c r="K2120" s="22"/>
      <c r="L2120" s="203">
        <v>265137.18</v>
      </c>
      <c r="M2120" s="203">
        <v>0.54</v>
      </c>
      <c r="O2120" s="190"/>
    </row>
    <row r="2121" spans="2:15" ht="43.5" customHeight="1" outlineLevel="3" x14ac:dyDescent="0.3">
      <c r="B2121" s="124" t="s">
        <v>2868</v>
      </c>
      <c r="C2121" s="182" t="s">
        <v>833</v>
      </c>
      <c r="D2121" s="22" t="s">
        <v>8</v>
      </c>
      <c r="E2121" s="46">
        <f>7903+195+810</f>
        <v>8908</v>
      </c>
      <c r="F2121" s="21">
        <f t="shared" si="560"/>
        <v>293.02999999999997</v>
      </c>
      <c r="G2121" s="21">
        <v>293.02999999999997</v>
      </c>
      <c r="H2121" s="21">
        <v>0</v>
      </c>
      <c r="I2121" s="21">
        <v>0</v>
      </c>
      <c r="J2121" s="47">
        <f t="shared" si="561"/>
        <v>2610311.2400000002</v>
      </c>
      <c r="K2121" s="195"/>
      <c r="L2121" s="203">
        <v>2610347.08</v>
      </c>
      <c r="M2121" s="203">
        <v>-35.840000000000003</v>
      </c>
      <c r="O2121" s="190"/>
    </row>
    <row r="2122" spans="2:15" ht="46.8" outlineLevel="3" x14ac:dyDescent="0.3">
      <c r="B2122" s="124" t="s">
        <v>2869</v>
      </c>
      <c r="C2122" s="182" t="s">
        <v>583</v>
      </c>
      <c r="D2122" s="22" t="s">
        <v>8</v>
      </c>
      <c r="E2122" s="46">
        <f>308-113</f>
        <v>195</v>
      </c>
      <c r="F2122" s="21">
        <f t="shared" si="560"/>
        <v>410.25</v>
      </c>
      <c r="G2122" s="21">
        <v>410.25</v>
      </c>
      <c r="H2122" s="21">
        <v>0</v>
      </c>
      <c r="I2122" s="21">
        <v>0</v>
      </c>
      <c r="J2122" s="47">
        <f t="shared" si="561"/>
        <v>79998.75</v>
      </c>
      <c r="K2122" s="195"/>
      <c r="L2122" s="203">
        <v>79998.289999999994</v>
      </c>
      <c r="M2122" s="203">
        <v>0.46</v>
      </c>
      <c r="O2122" s="190"/>
    </row>
    <row r="2123" spans="2:15" outlineLevel="2" x14ac:dyDescent="0.3">
      <c r="B2123" s="39"/>
      <c r="C2123" s="30" t="s">
        <v>285</v>
      </c>
      <c r="D2123" s="40"/>
      <c r="E2123" s="50"/>
      <c r="F2123" s="83"/>
      <c r="G2123" s="99"/>
      <c r="H2123" s="99"/>
      <c r="I2123" s="99"/>
      <c r="J2123" s="85">
        <f>+SUBTOTAL(9,J2124:J2141)</f>
        <v>21070089.530000001</v>
      </c>
      <c r="K2123" s="40"/>
      <c r="L2123" s="203">
        <v>0</v>
      </c>
      <c r="M2123" s="203"/>
      <c r="O2123" s="190"/>
    </row>
    <row r="2124" spans="2:15" ht="31.2" outlineLevel="2" x14ac:dyDescent="0.3">
      <c r="B2124" s="41" t="s">
        <v>2839</v>
      </c>
      <c r="C2124" s="42" t="s">
        <v>478</v>
      </c>
      <c r="D2124" s="43" t="s">
        <v>11</v>
      </c>
      <c r="E2124" s="44">
        <v>166</v>
      </c>
      <c r="F2124" s="44"/>
      <c r="G2124" s="44"/>
      <c r="H2124" s="44"/>
      <c r="I2124" s="44"/>
      <c r="J2124" s="116">
        <f>+SUBTOTAL(9,J2125:J2129)</f>
        <v>681691.75</v>
      </c>
      <c r="K2124" s="45"/>
      <c r="L2124" s="203">
        <v>0</v>
      </c>
      <c r="M2124" s="203"/>
      <c r="O2124" s="190"/>
    </row>
    <row r="2125" spans="2:15" ht="31.2" outlineLevel="3" x14ac:dyDescent="0.3">
      <c r="B2125" s="124" t="s">
        <v>2870</v>
      </c>
      <c r="C2125" s="2" t="s">
        <v>287</v>
      </c>
      <c r="D2125" s="22" t="s">
        <v>11</v>
      </c>
      <c r="E2125" s="193">
        <f>E2124</f>
        <v>166</v>
      </c>
      <c r="F2125" s="161">
        <f t="shared" ref="F2125:F2129" si="562">G2125+H2125+I2125*90</f>
        <v>961.15</v>
      </c>
      <c r="G2125" s="161">
        <v>257.87</v>
      </c>
      <c r="H2125" s="161">
        <v>703.28</v>
      </c>
      <c r="I2125" s="161">
        <v>0</v>
      </c>
      <c r="J2125" s="225">
        <f t="shared" ref="J2125:J2129" si="563">E2125*F2125</f>
        <v>159550.9</v>
      </c>
      <c r="K2125" s="27"/>
      <c r="L2125" s="203">
        <v>159551.16</v>
      </c>
      <c r="M2125" s="203">
        <v>-0.26</v>
      </c>
      <c r="O2125" s="190"/>
    </row>
    <row r="2126" spans="2:15" ht="31.2" outlineLevel="3" x14ac:dyDescent="0.3">
      <c r="B2126" s="124" t="s">
        <v>2871</v>
      </c>
      <c r="C2126" s="2" t="s">
        <v>288</v>
      </c>
      <c r="D2126" s="22" t="s">
        <v>11</v>
      </c>
      <c r="E2126" s="193">
        <f>E2124</f>
        <v>166</v>
      </c>
      <c r="F2126" s="161">
        <f t="shared" si="562"/>
        <v>1251.25</v>
      </c>
      <c r="G2126" s="161">
        <v>266.66000000000003</v>
      </c>
      <c r="H2126" s="161">
        <v>984.59</v>
      </c>
      <c r="I2126" s="161">
        <v>0</v>
      </c>
      <c r="J2126" s="225">
        <f t="shared" si="563"/>
        <v>207707.5</v>
      </c>
      <c r="K2126" s="27"/>
      <c r="L2126" s="203">
        <v>207708.38</v>
      </c>
      <c r="M2126" s="203">
        <v>-0.88</v>
      </c>
      <c r="O2126" s="190"/>
    </row>
    <row r="2127" spans="2:15" outlineLevel="3" x14ac:dyDescent="0.3">
      <c r="B2127" s="124" t="s">
        <v>2872</v>
      </c>
      <c r="C2127" s="2" t="s">
        <v>289</v>
      </c>
      <c r="D2127" s="22" t="s">
        <v>8</v>
      </c>
      <c r="E2127" s="193">
        <f>E2124*0.12</f>
        <v>19.920000000000002</v>
      </c>
      <c r="F2127" s="161">
        <f t="shared" si="562"/>
        <v>6798.39</v>
      </c>
      <c r="G2127" s="161">
        <v>1758.2</v>
      </c>
      <c r="H2127" s="161">
        <v>5040.1899999999996</v>
      </c>
      <c r="I2127" s="161">
        <v>0</v>
      </c>
      <c r="J2127" s="225">
        <f t="shared" si="563"/>
        <v>135423.93</v>
      </c>
      <c r="K2127" s="21"/>
      <c r="L2127" s="203">
        <v>135423.92000000001</v>
      </c>
      <c r="M2127" s="203">
        <v>0.01</v>
      </c>
      <c r="O2127" s="190"/>
    </row>
    <row r="2128" spans="2:15" outlineLevel="3" x14ac:dyDescent="0.3">
      <c r="B2128" s="124" t="s">
        <v>2873</v>
      </c>
      <c r="C2128" s="2" t="s">
        <v>290</v>
      </c>
      <c r="D2128" s="22" t="s">
        <v>8</v>
      </c>
      <c r="E2128" s="193">
        <f>E2124*0.5</f>
        <v>83</v>
      </c>
      <c r="F2128" s="161">
        <f t="shared" si="562"/>
        <v>1347.96</v>
      </c>
      <c r="G2128" s="161">
        <v>410.25</v>
      </c>
      <c r="H2128" s="161">
        <v>937.71</v>
      </c>
      <c r="I2128" s="161">
        <v>0</v>
      </c>
      <c r="J2128" s="225">
        <f t="shared" si="563"/>
        <v>111880.68</v>
      </c>
      <c r="K2128" s="21"/>
      <c r="L2128" s="203">
        <v>111880.39</v>
      </c>
      <c r="M2128" s="203">
        <v>0.28999999999999998</v>
      </c>
      <c r="O2128" s="190"/>
    </row>
    <row r="2129" spans="2:15" outlineLevel="3" x14ac:dyDescent="0.3">
      <c r="B2129" s="124" t="s">
        <v>2874</v>
      </c>
      <c r="C2129" s="2" t="s">
        <v>291</v>
      </c>
      <c r="D2129" s="22" t="s">
        <v>11</v>
      </c>
      <c r="E2129" s="193">
        <f>E2124</f>
        <v>166</v>
      </c>
      <c r="F2129" s="161">
        <f t="shared" si="562"/>
        <v>404.39</v>
      </c>
      <c r="G2129" s="161">
        <v>263.73</v>
      </c>
      <c r="H2129" s="161">
        <v>140.66</v>
      </c>
      <c r="I2129" s="161">
        <v>0</v>
      </c>
      <c r="J2129" s="225">
        <f t="shared" si="563"/>
        <v>67128.740000000005</v>
      </c>
      <c r="K2129" s="21"/>
      <c r="L2129" s="203">
        <v>67128.23</v>
      </c>
      <c r="M2129" s="203">
        <v>0.51</v>
      </c>
      <c r="O2129" s="190"/>
    </row>
    <row r="2130" spans="2:15" ht="31.2" outlineLevel="2" x14ac:dyDescent="0.3">
      <c r="B2130" s="41" t="s">
        <v>2840</v>
      </c>
      <c r="C2130" s="42" t="s">
        <v>292</v>
      </c>
      <c r="D2130" s="43" t="s">
        <v>11</v>
      </c>
      <c r="E2130" s="44">
        <v>1605</v>
      </c>
      <c r="F2130" s="44"/>
      <c r="G2130" s="44"/>
      <c r="H2130" s="44"/>
      <c r="I2130" s="44"/>
      <c r="J2130" s="116">
        <f>+SUBTOTAL(9,J2131:J2135)</f>
        <v>9825922.6699999999</v>
      </c>
      <c r="K2130" s="45"/>
      <c r="L2130" s="203">
        <v>0</v>
      </c>
      <c r="M2130" s="203"/>
      <c r="O2130" s="190"/>
    </row>
    <row r="2131" spans="2:15" ht="78" outlineLevel="3" x14ac:dyDescent="0.3">
      <c r="B2131" s="124" t="s">
        <v>2875</v>
      </c>
      <c r="C2131" s="2" t="s">
        <v>293</v>
      </c>
      <c r="D2131" s="22" t="s">
        <v>11</v>
      </c>
      <c r="E2131" s="193">
        <f>E2130</f>
        <v>1605</v>
      </c>
      <c r="F2131" s="161">
        <f t="shared" ref="F2131:F2135" si="564">G2131+H2131+I2131*90</f>
        <v>3393.33</v>
      </c>
      <c r="G2131" s="161">
        <v>527.46</v>
      </c>
      <c r="H2131" s="161">
        <v>2865.87</v>
      </c>
      <c r="I2131" s="161">
        <v>0</v>
      </c>
      <c r="J2131" s="225">
        <f t="shared" ref="J2131:J2135" si="565">E2131*F2131</f>
        <v>5446294.6500000004</v>
      </c>
      <c r="K2131" s="27"/>
      <c r="L2131" s="203">
        <v>5446301.0499999998</v>
      </c>
      <c r="M2131" s="203">
        <v>-6.4</v>
      </c>
      <c r="O2131" s="190"/>
    </row>
    <row r="2132" spans="2:15" outlineLevel="3" x14ac:dyDescent="0.3">
      <c r="B2132" s="124" t="s">
        <v>2876</v>
      </c>
      <c r="C2132" s="2" t="s">
        <v>294</v>
      </c>
      <c r="D2132" s="22" t="s">
        <v>11</v>
      </c>
      <c r="E2132" s="193">
        <f>E2130</f>
        <v>1605</v>
      </c>
      <c r="F2132" s="161">
        <f t="shared" si="564"/>
        <v>426.66</v>
      </c>
      <c r="G2132" s="161">
        <v>234.43</v>
      </c>
      <c r="H2132" s="161">
        <v>192.23</v>
      </c>
      <c r="I2132" s="161">
        <v>0</v>
      </c>
      <c r="J2132" s="225">
        <f t="shared" si="565"/>
        <v>684789.3</v>
      </c>
      <c r="K2132" s="27"/>
      <c r="L2132" s="203">
        <v>684785.35</v>
      </c>
      <c r="M2132" s="203">
        <v>3.95</v>
      </c>
      <c r="O2132" s="190"/>
    </row>
    <row r="2133" spans="2:15" outlineLevel="3" x14ac:dyDescent="0.3">
      <c r="B2133" s="124" t="s">
        <v>2877</v>
      </c>
      <c r="C2133" s="2" t="s">
        <v>295</v>
      </c>
      <c r="D2133" s="22" t="s">
        <v>8</v>
      </c>
      <c r="E2133" s="193">
        <f>E2130*0.18</f>
        <v>288.89999999999998</v>
      </c>
      <c r="F2133" s="161">
        <f t="shared" si="564"/>
        <v>6798.39</v>
      </c>
      <c r="G2133" s="161">
        <v>1758.2</v>
      </c>
      <c r="H2133" s="161">
        <v>5040.1899999999996</v>
      </c>
      <c r="I2133" s="161">
        <v>0</v>
      </c>
      <c r="J2133" s="225">
        <f t="shared" si="565"/>
        <v>1964054.87</v>
      </c>
      <c r="K2133" s="27"/>
      <c r="L2133" s="203">
        <v>1964054.68</v>
      </c>
      <c r="M2133" s="203">
        <v>0.19</v>
      </c>
      <c r="O2133" s="190"/>
    </row>
    <row r="2134" spans="2:15" outlineLevel="3" x14ac:dyDescent="0.3">
      <c r="B2134" s="124" t="s">
        <v>2878</v>
      </c>
      <c r="C2134" s="2" t="s">
        <v>296</v>
      </c>
      <c r="D2134" s="22" t="s">
        <v>8</v>
      </c>
      <c r="E2134" s="193">
        <f>E2130*0.5</f>
        <v>802.5</v>
      </c>
      <c r="F2134" s="161">
        <f t="shared" si="564"/>
        <v>1347.96</v>
      </c>
      <c r="G2134" s="161">
        <v>410.25</v>
      </c>
      <c r="H2134" s="161">
        <v>937.71</v>
      </c>
      <c r="I2134" s="161">
        <v>0</v>
      </c>
      <c r="J2134" s="225">
        <f t="shared" si="565"/>
        <v>1081737.8999999999</v>
      </c>
      <c r="K2134" s="27"/>
      <c r="L2134" s="203">
        <v>1081735.1000000001</v>
      </c>
      <c r="M2134" s="203">
        <v>2.8</v>
      </c>
      <c r="O2134" s="190"/>
    </row>
    <row r="2135" spans="2:15" outlineLevel="3" x14ac:dyDescent="0.3">
      <c r="B2135" s="124" t="s">
        <v>2879</v>
      </c>
      <c r="C2135" s="2" t="s">
        <v>291</v>
      </c>
      <c r="D2135" s="22" t="s">
        <v>11</v>
      </c>
      <c r="E2135" s="193">
        <f>E2130</f>
        <v>1605</v>
      </c>
      <c r="F2135" s="161">
        <f t="shared" si="564"/>
        <v>404.39</v>
      </c>
      <c r="G2135" s="161">
        <v>263.73</v>
      </c>
      <c r="H2135" s="161">
        <v>140.66</v>
      </c>
      <c r="I2135" s="161">
        <v>0</v>
      </c>
      <c r="J2135" s="225">
        <f t="shared" si="565"/>
        <v>649045.94999999995</v>
      </c>
      <c r="K2135" s="21"/>
      <c r="L2135" s="203">
        <v>649041.06000000006</v>
      </c>
      <c r="M2135" s="203">
        <v>4.8899999999999997</v>
      </c>
      <c r="O2135" s="190"/>
    </row>
    <row r="2136" spans="2:15" ht="31.2" outlineLevel="2" x14ac:dyDescent="0.3">
      <c r="B2136" s="41" t="s">
        <v>2841</v>
      </c>
      <c r="C2136" s="42" t="s">
        <v>479</v>
      </c>
      <c r="D2136" s="43" t="s">
        <v>11</v>
      </c>
      <c r="E2136" s="44">
        <v>1940</v>
      </c>
      <c r="F2136" s="44"/>
      <c r="G2136" s="44"/>
      <c r="H2136" s="44"/>
      <c r="I2136" s="44"/>
      <c r="J2136" s="116">
        <f>+SUBTOTAL(9,J2137:J2141)</f>
        <v>10562475.109999999</v>
      </c>
      <c r="K2136" s="45"/>
      <c r="L2136" s="203">
        <v>0</v>
      </c>
      <c r="M2136" s="203"/>
      <c r="O2136" s="190"/>
    </row>
    <row r="2137" spans="2:15" ht="93.6" outlineLevel="3" x14ac:dyDescent="0.3">
      <c r="B2137" s="124" t="s">
        <v>2880</v>
      </c>
      <c r="C2137" s="2" t="s">
        <v>298</v>
      </c>
      <c r="D2137" s="22" t="s">
        <v>11</v>
      </c>
      <c r="E2137" s="193">
        <f>E2136</f>
        <v>1940</v>
      </c>
      <c r="F2137" s="161">
        <f t="shared" ref="F2137:F2141" si="566">G2137+H2137+I2137*90</f>
        <v>3393.33</v>
      </c>
      <c r="G2137" s="161">
        <v>527.46</v>
      </c>
      <c r="H2137" s="161">
        <v>2865.87</v>
      </c>
      <c r="I2137" s="161">
        <v>0</v>
      </c>
      <c r="J2137" s="225">
        <f t="shared" ref="J2137:J2141" si="567">E2137*F2137</f>
        <v>6583060.2000000002</v>
      </c>
      <c r="K2137" s="21"/>
      <c r="L2137" s="203">
        <v>6583067.9400000004</v>
      </c>
      <c r="M2137" s="203">
        <v>-7.74</v>
      </c>
      <c r="O2137" s="190"/>
    </row>
    <row r="2138" spans="2:15" outlineLevel="3" x14ac:dyDescent="0.3">
      <c r="B2138" s="124" t="s">
        <v>2881</v>
      </c>
      <c r="C2138" s="2" t="s">
        <v>299</v>
      </c>
      <c r="D2138" s="22" t="s">
        <v>11</v>
      </c>
      <c r="E2138" s="193">
        <f>E2136</f>
        <v>1940</v>
      </c>
      <c r="F2138" s="161">
        <f t="shared" si="566"/>
        <v>426.66</v>
      </c>
      <c r="G2138" s="161">
        <v>234.43</v>
      </c>
      <c r="H2138" s="161">
        <v>192.23</v>
      </c>
      <c r="I2138" s="161">
        <v>0</v>
      </c>
      <c r="J2138" s="225">
        <f t="shared" si="567"/>
        <v>827720.4</v>
      </c>
      <c r="K2138" s="27"/>
      <c r="L2138" s="203">
        <v>827715.62</v>
      </c>
      <c r="M2138" s="203">
        <v>4.78</v>
      </c>
      <c r="O2138" s="190"/>
    </row>
    <row r="2139" spans="2:15" outlineLevel="3" x14ac:dyDescent="0.3">
      <c r="B2139" s="124" t="s">
        <v>2882</v>
      </c>
      <c r="C2139" s="2" t="s">
        <v>289</v>
      </c>
      <c r="D2139" s="22" t="s">
        <v>8</v>
      </c>
      <c r="E2139" s="193">
        <f>E2136*0.12</f>
        <v>232.8</v>
      </c>
      <c r="F2139" s="161">
        <f t="shared" si="566"/>
        <v>6798.39</v>
      </c>
      <c r="G2139" s="161">
        <v>1758.2</v>
      </c>
      <c r="H2139" s="161">
        <v>5040.1899999999996</v>
      </c>
      <c r="I2139" s="161">
        <v>0</v>
      </c>
      <c r="J2139" s="225">
        <f t="shared" si="567"/>
        <v>1582665.19</v>
      </c>
      <c r="K2139" s="21"/>
      <c r="L2139" s="203">
        <v>1582665.04</v>
      </c>
      <c r="M2139" s="203">
        <v>0.15</v>
      </c>
      <c r="O2139" s="190"/>
    </row>
    <row r="2140" spans="2:15" outlineLevel="3" x14ac:dyDescent="0.3">
      <c r="B2140" s="124" t="s">
        <v>2883</v>
      </c>
      <c r="C2140" s="2" t="s">
        <v>300</v>
      </c>
      <c r="D2140" s="22" t="s">
        <v>8</v>
      </c>
      <c r="E2140" s="193">
        <f>E2136*0.3</f>
        <v>582</v>
      </c>
      <c r="F2140" s="161">
        <f t="shared" si="566"/>
        <v>1347.96</v>
      </c>
      <c r="G2140" s="161">
        <v>410.25</v>
      </c>
      <c r="H2140" s="161">
        <v>937.71</v>
      </c>
      <c r="I2140" s="161">
        <v>0</v>
      </c>
      <c r="J2140" s="225">
        <f t="shared" si="567"/>
        <v>784512.72</v>
      </c>
      <c r="K2140" s="21"/>
      <c r="L2140" s="203">
        <v>784510.69</v>
      </c>
      <c r="M2140" s="203">
        <v>2.0299999999999998</v>
      </c>
      <c r="O2140" s="190"/>
    </row>
    <row r="2141" spans="2:15" outlineLevel="3" x14ac:dyDescent="0.3">
      <c r="B2141" s="124" t="s">
        <v>2884</v>
      </c>
      <c r="C2141" s="2" t="s">
        <v>291</v>
      </c>
      <c r="D2141" s="22" t="s">
        <v>11</v>
      </c>
      <c r="E2141" s="193">
        <f>E2136</f>
        <v>1940</v>
      </c>
      <c r="F2141" s="161">
        <f t="shared" si="566"/>
        <v>404.39</v>
      </c>
      <c r="G2141" s="161">
        <v>263.73</v>
      </c>
      <c r="H2141" s="161">
        <v>140.66</v>
      </c>
      <c r="I2141" s="161">
        <v>0</v>
      </c>
      <c r="J2141" s="225">
        <f t="shared" si="567"/>
        <v>784516.6</v>
      </c>
      <c r="K2141" s="21"/>
      <c r="L2141" s="203">
        <v>784510.69</v>
      </c>
      <c r="M2141" s="203">
        <v>5.91</v>
      </c>
      <c r="O2141" s="190"/>
    </row>
    <row r="2142" spans="2:15" outlineLevel="2" x14ac:dyDescent="0.3">
      <c r="B2142" s="39"/>
      <c r="C2142" s="30" t="s">
        <v>305</v>
      </c>
      <c r="D2142" s="40"/>
      <c r="E2142" s="50"/>
      <c r="F2142" s="83"/>
      <c r="G2142" s="99"/>
      <c r="H2142" s="99"/>
      <c r="I2142" s="99"/>
      <c r="J2142" s="85">
        <f>+SUBTOTAL(9,J2143:J2162)</f>
        <v>6884577.54</v>
      </c>
      <c r="K2142" s="40"/>
      <c r="L2142" s="203">
        <v>0</v>
      </c>
      <c r="M2142" s="203"/>
      <c r="O2142" s="190"/>
    </row>
    <row r="2143" spans="2:15" ht="31.2" outlineLevel="2" x14ac:dyDescent="0.3">
      <c r="B2143" s="41" t="s">
        <v>2842</v>
      </c>
      <c r="C2143" s="42" t="s">
        <v>306</v>
      </c>
      <c r="D2143" s="43" t="s">
        <v>11</v>
      </c>
      <c r="E2143" s="41">
        <v>416</v>
      </c>
      <c r="F2143" s="103"/>
      <c r="G2143" s="44"/>
      <c r="H2143" s="44"/>
      <c r="I2143" s="44"/>
      <c r="J2143" s="120">
        <f>+SUBTOTAL(9,J2144:J2147)</f>
        <v>1629829.93</v>
      </c>
      <c r="K2143" s="43"/>
      <c r="L2143" s="203">
        <v>0</v>
      </c>
      <c r="M2143" s="203"/>
      <c r="O2143" s="190"/>
    </row>
    <row r="2144" spans="2:15" ht="31.2" outlineLevel="3" x14ac:dyDescent="0.3">
      <c r="B2144" s="124" t="s">
        <v>2885</v>
      </c>
      <c r="C2144" s="2" t="s">
        <v>287</v>
      </c>
      <c r="D2144" s="22" t="s">
        <v>11</v>
      </c>
      <c r="E2144" s="193">
        <f>E2143</f>
        <v>416</v>
      </c>
      <c r="F2144" s="161">
        <f t="shared" ref="F2144:F2147" si="568">G2144+H2144+I2144*90</f>
        <v>961.15</v>
      </c>
      <c r="G2144" s="161">
        <v>257.87</v>
      </c>
      <c r="H2144" s="161">
        <v>703.28</v>
      </c>
      <c r="I2144" s="161">
        <v>0</v>
      </c>
      <c r="J2144" s="225">
        <f t="shared" ref="J2144:J2147" si="569">E2144*F2144</f>
        <v>399838.4</v>
      </c>
      <c r="K2144" s="21"/>
      <c r="L2144" s="203">
        <v>399839.06</v>
      </c>
      <c r="M2144" s="203">
        <v>-0.66</v>
      </c>
      <c r="O2144" s="190"/>
    </row>
    <row r="2145" spans="2:15" ht="31.2" outlineLevel="3" x14ac:dyDescent="0.3">
      <c r="B2145" s="124" t="s">
        <v>2886</v>
      </c>
      <c r="C2145" s="2" t="s">
        <v>288</v>
      </c>
      <c r="D2145" s="22" t="s">
        <v>11</v>
      </c>
      <c r="E2145" s="193">
        <f>E2143</f>
        <v>416</v>
      </c>
      <c r="F2145" s="161">
        <f t="shared" si="568"/>
        <v>1251.25</v>
      </c>
      <c r="G2145" s="161">
        <v>266.66000000000003</v>
      </c>
      <c r="H2145" s="161">
        <v>984.59</v>
      </c>
      <c r="I2145" s="161">
        <v>0</v>
      </c>
      <c r="J2145" s="225">
        <f t="shared" si="569"/>
        <v>520520</v>
      </c>
      <c r="K2145" s="21"/>
      <c r="L2145" s="203">
        <v>520522.2</v>
      </c>
      <c r="M2145" s="203">
        <v>-2.2000000000000002</v>
      </c>
      <c r="O2145" s="190"/>
    </row>
    <row r="2146" spans="2:15" outlineLevel="3" x14ac:dyDescent="0.3">
      <c r="B2146" s="124" t="s">
        <v>2887</v>
      </c>
      <c r="C2146" s="2" t="s">
        <v>289</v>
      </c>
      <c r="D2146" s="22" t="s">
        <v>8</v>
      </c>
      <c r="E2146" s="193">
        <f>E2143*0.12</f>
        <v>49.92</v>
      </c>
      <c r="F2146" s="161">
        <f t="shared" si="568"/>
        <v>6798.39</v>
      </c>
      <c r="G2146" s="161">
        <v>1758.2</v>
      </c>
      <c r="H2146" s="161">
        <v>5040.1899999999996</v>
      </c>
      <c r="I2146" s="161">
        <v>0</v>
      </c>
      <c r="J2146" s="225">
        <f t="shared" si="569"/>
        <v>339375.63</v>
      </c>
      <c r="K2146" s="21"/>
      <c r="L2146" s="203">
        <v>339375.6</v>
      </c>
      <c r="M2146" s="203">
        <v>0.03</v>
      </c>
      <c r="O2146" s="190"/>
    </row>
    <row r="2147" spans="2:15" outlineLevel="3" x14ac:dyDescent="0.3">
      <c r="B2147" s="124" t="s">
        <v>2888</v>
      </c>
      <c r="C2147" s="2" t="s">
        <v>307</v>
      </c>
      <c r="D2147" s="22" t="s">
        <v>8</v>
      </c>
      <c r="E2147" s="193">
        <f>E2143*0.66</f>
        <v>274.56</v>
      </c>
      <c r="F2147" s="161">
        <f t="shared" si="568"/>
        <v>1347.96</v>
      </c>
      <c r="G2147" s="161">
        <v>410.25</v>
      </c>
      <c r="H2147" s="161">
        <v>937.71</v>
      </c>
      <c r="I2147" s="161">
        <v>0</v>
      </c>
      <c r="J2147" s="225">
        <f t="shared" si="569"/>
        <v>370095.9</v>
      </c>
      <c r="K2147" s="21"/>
      <c r="L2147" s="203">
        <v>370094.94</v>
      </c>
      <c r="M2147" s="203">
        <v>0.96</v>
      </c>
      <c r="O2147" s="190"/>
    </row>
    <row r="2148" spans="2:15" ht="31.2" outlineLevel="2" x14ac:dyDescent="0.3">
      <c r="B2148" s="41" t="s">
        <v>2843</v>
      </c>
      <c r="C2148" s="42" t="s">
        <v>308</v>
      </c>
      <c r="D2148" s="43" t="s">
        <v>11</v>
      </c>
      <c r="E2148" s="41">
        <v>130</v>
      </c>
      <c r="F2148" s="100"/>
      <c r="G2148" s="45"/>
      <c r="H2148" s="45"/>
      <c r="I2148" s="45"/>
      <c r="J2148" s="164">
        <f>+SUBTOTAL(9,J2149:J2153)</f>
        <v>836249.99</v>
      </c>
      <c r="K2148" s="64"/>
      <c r="L2148" s="203">
        <v>0</v>
      </c>
      <c r="M2148" s="203"/>
      <c r="O2148" s="190"/>
    </row>
    <row r="2149" spans="2:15" ht="62.4" outlineLevel="3" x14ac:dyDescent="0.3">
      <c r="B2149" s="124" t="s">
        <v>2889</v>
      </c>
      <c r="C2149" s="2" t="s">
        <v>309</v>
      </c>
      <c r="D2149" s="22" t="s">
        <v>11</v>
      </c>
      <c r="E2149" s="193">
        <f>E2148</f>
        <v>130</v>
      </c>
      <c r="F2149" s="161">
        <f t="shared" ref="F2149:F2153" si="570">G2149+H2149+I2149*90</f>
        <v>3164.77</v>
      </c>
      <c r="G2149" s="161">
        <v>527.46</v>
      </c>
      <c r="H2149" s="161">
        <v>2637.31</v>
      </c>
      <c r="I2149" s="161">
        <v>0</v>
      </c>
      <c r="J2149" s="225">
        <f t="shared" ref="J2149:J2153" si="571">E2149*F2149</f>
        <v>411420.1</v>
      </c>
      <c r="K2149" s="21"/>
      <c r="L2149" s="203">
        <v>411419.77</v>
      </c>
      <c r="M2149" s="203">
        <v>0.33</v>
      </c>
      <c r="O2149" s="190"/>
    </row>
    <row r="2150" spans="2:15" outlineLevel="3" x14ac:dyDescent="0.3">
      <c r="B2150" s="124" t="s">
        <v>2890</v>
      </c>
      <c r="C2150" s="2" t="s">
        <v>294</v>
      </c>
      <c r="D2150" s="22" t="s">
        <v>11</v>
      </c>
      <c r="E2150" s="193">
        <f>E2148</f>
        <v>130</v>
      </c>
      <c r="F2150" s="161">
        <f t="shared" si="570"/>
        <v>426.66</v>
      </c>
      <c r="G2150" s="161">
        <v>234.43</v>
      </c>
      <c r="H2150" s="161">
        <v>192.23</v>
      </c>
      <c r="I2150" s="161">
        <v>0</v>
      </c>
      <c r="J2150" s="225">
        <f t="shared" si="571"/>
        <v>55465.8</v>
      </c>
      <c r="K2150" s="21"/>
      <c r="L2150" s="203">
        <v>55465.48</v>
      </c>
      <c r="M2150" s="203">
        <v>0.32</v>
      </c>
      <c r="O2150" s="190"/>
    </row>
    <row r="2151" spans="2:15" outlineLevel="3" x14ac:dyDescent="0.3">
      <c r="B2151" s="124" t="s">
        <v>2891</v>
      </c>
      <c r="C2151" s="2" t="s">
        <v>295</v>
      </c>
      <c r="D2151" s="22" t="s">
        <v>8</v>
      </c>
      <c r="E2151" s="193">
        <f>E2148*0.18</f>
        <v>23.4</v>
      </c>
      <c r="F2151" s="161">
        <f t="shared" si="570"/>
        <v>6798.39</v>
      </c>
      <c r="G2151" s="161">
        <v>1758.2</v>
      </c>
      <c r="H2151" s="161">
        <v>5040.1899999999996</v>
      </c>
      <c r="I2151" s="161">
        <v>0</v>
      </c>
      <c r="J2151" s="225">
        <f t="shared" si="571"/>
        <v>159082.32999999999</v>
      </c>
      <c r="K2151" s="21"/>
      <c r="L2151" s="203">
        <v>159082.31</v>
      </c>
      <c r="M2151" s="203">
        <v>0.02</v>
      </c>
      <c r="O2151" s="190"/>
    </row>
    <row r="2152" spans="2:15" outlineLevel="3" x14ac:dyDescent="0.3">
      <c r="B2152" s="124" t="s">
        <v>2892</v>
      </c>
      <c r="C2152" s="2" t="s">
        <v>296</v>
      </c>
      <c r="D2152" s="22" t="s">
        <v>8</v>
      </c>
      <c r="E2152" s="193">
        <f>E2148*0.5</f>
        <v>65</v>
      </c>
      <c r="F2152" s="161">
        <f t="shared" si="570"/>
        <v>1347.96</v>
      </c>
      <c r="G2152" s="161">
        <v>410.25</v>
      </c>
      <c r="H2152" s="161">
        <v>937.71</v>
      </c>
      <c r="I2152" s="161">
        <v>0</v>
      </c>
      <c r="J2152" s="225">
        <f t="shared" si="571"/>
        <v>87617.4</v>
      </c>
      <c r="K2152" s="21"/>
      <c r="L2152" s="203">
        <v>87617.17</v>
      </c>
      <c r="M2152" s="203">
        <v>0.23</v>
      </c>
      <c r="O2152" s="190"/>
    </row>
    <row r="2153" spans="2:15" outlineLevel="3" x14ac:dyDescent="0.3">
      <c r="B2153" s="124" t="s">
        <v>2893</v>
      </c>
      <c r="C2153" s="2" t="s">
        <v>310</v>
      </c>
      <c r="D2153" s="22" t="s">
        <v>8</v>
      </c>
      <c r="E2153" s="193">
        <f>E2148*0.7</f>
        <v>91</v>
      </c>
      <c r="F2153" s="161">
        <f t="shared" si="570"/>
        <v>1347.96</v>
      </c>
      <c r="G2153" s="161">
        <v>410.25</v>
      </c>
      <c r="H2153" s="161">
        <v>937.71</v>
      </c>
      <c r="I2153" s="161">
        <v>0</v>
      </c>
      <c r="J2153" s="225">
        <f t="shared" si="571"/>
        <v>122664.36</v>
      </c>
      <c r="K2153" s="21"/>
      <c r="L2153" s="203">
        <v>122664.04</v>
      </c>
      <c r="M2153" s="203">
        <v>0.32</v>
      </c>
      <c r="O2153" s="190"/>
    </row>
    <row r="2154" spans="2:15" ht="31.2" outlineLevel="2" x14ac:dyDescent="0.3">
      <c r="B2154" s="41" t="s">
        <v>2844</v>
      </c>
      <c r="C2154" s="42" t="s">
        <v>480</v>
      </c>
      <c r="D2154" s="43" t="s">
        <v>11</v>
      </c>
      <c r="E2154" s="41">
        <v>368</v>
      </c>
      <c r="F2154" s="100"/>
      <c r="G2154" s="45"/>
      <c r="H2154" s="45"/>
      <c r="I2154" s="45"/>
      <c r="J2154" s="164">
        <f>+SUBTOTAL(9,J2155:J2159)</f>
        <v>2518631.15</v>
      </c>
      <c r="K2154" s="64"/>
      <c r="L2154" s="203">
        <v>0</v>
      </c>
      <c r="M2154" s="203"/>
      <c r="O2154" s="190"/>
    </row>
    <row r="2155" spans="2:15" ht="46.8" outlineLevel="3" x14ac:dyDescent="0.3">
      <c r="B2155" s="124" t="s">
        <v>2894</v>
      </c>
      <c r="C2155" s="2" t="s">
        <v>312</v>
      </c>
      <c r="D2155" s="22" t="s">
        <v>11</v>
      </c>
      <c r="E2155" s="193">
        <f>E2154</f>
        <v>368</v>
      </c>
      <c r="F2155" s="161">
        <f t="shared" ref="F2155:F2159" si="572">G2155+H2155+I2155*90</f>
        <v>3903.21</v>
      </c>
      <c r="G2155" s="161">
        <v>527.46</v>
      </c>
      <c r="H2155" s="161">
        <v>3375.75</v>
      </c>
      <c r="I2155" s="161">
        <v>0</v>
      </c>
      <c r="J2155" s="225">
        <f t="shared" ref="J2155:J2159" si="573">E2155*F2155</f>
        <v>1436381.28</v>
      </c>
      <c r="K2155" s="21"/>
      <c r="L2155" s="203">
        <v>1436382.45</v>
      </c>
      <c r="M2155" s="203">
        <v>-1.17</v>
      </c>
      <c r="O2155" s="190"/>
    </row>
    <row r="2156" spans="2:15" outlineLevel="3" x14ac:dyDescent="0.3">
      <c r="B2156" s="124" t="s">
        <v>2895</v>
      </c>
      <c r="C2156" s="2" t="s">
        <v>299</v>
      </c>
      <c r="D2156" s="22" t="s">
        <v>11</v>
      </c>
      <c r="E2156" s="193">
        <f>E2154</f>
        <v>368</v>
      </c>
      <c r="F2156" s="161">
        <f t="shared" si="572"/>
        <v>426.66</v>
      </c>
      <c r="G2156" s="161">
        <v>234.43</v>
      </c>
      <c r="H2156" s="161">
        <v>192.23</v>
      </c>
      <c r="I2156" s="161">
        <v>0</v>
      </c>
      <c r="J2156" s="225">
        <f t="shared" si="573"/>
        <v>157010.88</v>
      </c>
      <c r="K2156" s="21"/>
      <c r="L2156" s="203">
        <v>157009.97</v>
      </c>
      <c r="M2156" s="203">
        <v>0.91</v>
      </c>
      <c r="O2156" s="190"/>
    </row>
    <row r="2157" spans="2:15" outlineLevel="3" x14ac:dyDescent="0.3">
      <c r="B2157" s="124" t="s">
        <v>2896</v>
      </c>
      <c r="C2157" s="2" t="s">
        <v>289</v>
      </c>
      <c r="D2157" s="22" t="s">
        <v>8</v>
      </c>
      <c r="E2157" s="193">
        <f>E2154*0.12</f>
        <v>44.16</v>
      </c>
      <c r="F2157" s="161">
        <f t="shared" si="572"/>
        <v>6798.39</v>
      </c>
      <c r="G2157" s="161">
        <v>1758.2</v>
      </c>
      <c r="H2157" s="161">
        <v>5040.1899999999996</v>
      </c>
      <c r="I2157" s="161">
        <v>0</v>
      </c>
      <c r="J2157" s="225">
        <f t="shared" si="573"/>
        <v>300216.90000000002</v>
      </c>
      <c r="K2157" s="49"/>
      <c r="L2157" s="203">
        <v>300216.87</v>
      </c>
      <c r="M2157" s="203">
        <v>0.03</v>
      </c>
      <c r="O2157" s="190"/>
    </row>
    <row r="2158" spans="2:15" outlineLevel="3" x14ac:dyDescent="0.3">
      <c r="B2158" s="124" t="s">
        <v>2897</v>
      </c>
      <c r="C2158" s="2" t="s">
        <v>300</v>
      </c>
      <c r="D2158" s="22" t="s">
        <v>8</v>
      </c>
      <c r="E2158" s="193">
        <f>E2154*0.3</f>
        <v>110.4</v>
      </c>
      <c r="F2158" s="161">
        <f t="shared" si="572"/>
        <v>1347.96</v>
      </c>
      <c r="G2158" s="161">
        <v>410.25</v>
      </c>
      <c r="H2158" s="161">
        <v>937.71</v>
      </c>
      <c r="I2158" s="161">
        <v>0</v>
      </c>
      <c r="J2158" s="225">
        <f t="shared" si="573"/>
        <v>148814.78</v>
      </c>
      <c r="K2158" s="49"/>
      <c r="L2158" s="203">
        <v>148814.39999999999</v>
      </c>
      <c r="M2158" s="203">
        <v>0.38</v>
      </c>
      <c r="O2158" s="190"/>
    </row>
    <row r="2159" spans="2:15" outlineLevel="3" x14ac:dyDescent="0.3">
      <c r="B2159" s="124" t="s">
        <v>2898</v>
      </c>
      <c r="C2159" s="2" t="s">
        <v>313</v>
      </c>
      <c r="D2159" s="22" t="s">
        <v>8</v>
      </c>
      <c r="E2159" s="193">
        <f>E2154*0.96</f>
        <v>353.28</v>
      </c>
      <c r="F2159" s="161">
        <f t="shared" si="572"/>
        <v>1347.96</v>
      </c>
      <c r="G2159" s="161">
        <v>410.25</v>
      </c>
      <c r="H2159" s="161">
        <v>937.71</v>
      </c>
      <c r="I2159" s="161">
        <v>0</v>
      </c>
      <c r="J2159" s="225">
        <f t="shared" si="573"/>
        <v>476207.31</v>
      </c>
      <c r="K2159" s="21"/>
      <c r="L2159" s="203">
        <v>476206.07</v>
      </c>
      <c r="M2159" s="203">
        <v>1.24</v>
      </c>
      <c r="O2159" s="190"/>
    </row>
    <row r="2160" spans="2:15" ht="31.2" outlineLevel="2" x14ac:dyDescent="0.3">
      <c r="B2160" s="41" t="s">
        <v>2845</v>
      </c>
      <c r="C2160" s="42" t="s">
        <v>481</v>
      </c>
      <c r="D2160" s="43" t="s">
        <v>11</v>
      </c>
      <c r="E2160" s="44">
        <v>529</v>
      </c>
      <c r="F2160" s="45"/>
      <c r="G2160" s="45"/>
      <c r="H2160" s="45"/>
      <c r="I2160" s="45"/>
      <c r="J2160" s="116">
        <f>+SUBTOTAL(9,J2161:J2162)</f>
        <v>1899866.47</v>
      </c>
      <c r="K2160" s="45"/>
      <c r="L2160" s="203">
        <v>0</v>
      </c>
      <c r="M2160" s="203"/>
      <c r="O2160" s="190"/>
    </row>
    <row r="2161" spans="2:15" ht="62.4" outlineLevel="3" x14ac:dyDescent="0.3">
      <c r="B2161" s="124" t="s">
        <v>2899</v>
      </c>
      <c r="C2161" s="2" t="s">
        <v>315</v>
      </c>
      <c r="D2161" s="22" t="s">
        <v>11</v>
      </c>
      <c r="E2161" s="193">
        <f>E2160</f>
        <v>529</v>
      </c>
      <c r="F2161" s="161">
        <f t="shared" ref="F2161:F2162" si="574">G2161+H2161+I2161*90</f>
        <v>3164.77</v>
      </c>
      <c r="G2161" s="161">
        <v>527.46</v>
      </c>
      <c r="H2161" s="161">
        <v>2637.31</v>
      </c>
      <c r="I2161" s="161">
        <v>0</v>
      </c>
      <c r="J2161" s="225">
        <f t="shared" ref="J2161:J2162" si="575">E2161*F2161</f>
        <v>1674163.33</v>
      </c>
      <c r="K2161" s="21"/>
      <c r="L2161" s="203">
        <v>1674161.98</v>
      </c>
      <c r="M2161" s="203">
        <v>1.35</v>
      </c>
      <c r="O2161" s="190"/>
    </row>
    <row r="2162" spans="2:15" outlineLevel="3" x14ac:dyDescent="0.3">
      <c r="B2162" s="124" t="s">
        <v>2900</v>
      </c>
      <c r="C2162" s="2" t="s">
        <v>294</v>
      </c>
      <c r="D2162" s="22" t="s">
        <v>11</v>
      </c>
      <c r="E2162" s="193">
        <f>E2160</f>
        <v>529</v>
      </c>
      <c r="F2162" s="161">
        <f t="shared" si="574"/>
        <v>426.66</v>
      </c>
      <c r="G2162" s="161">
        <v>234.43</v>
      </c>
      <c r="H2162" s="161">
        <v>192.23</v>
      </c>
      <c r="I2162" s="161">
        <v>0</v>
      </c>
      <c r="J2162" s="225">
        <f t="shared" si="575"/>
        <v>225703.14</v>
      </c>
      <c r="K2162" s="21"/>
      <c r="L2162" s="203">
        <v>225701.84</v>
      </c>
      <c r="M2162" s="203">
        <v>1.3</v>
      </c>
      <c r="O2162" s="190"/>
    </row>
    <row r="2163" spans="2:15" outlineLevel="2" x14ac:dyDescent="0.3">
      <c r="B2163" s="39"/>
      <c r="C2163" s="30" t="s">
        <v>316</v>
      </c>
      <c r="D2163" s="40"/>
      <c r="E2163" s="50"/>
      <c r="F2163" s="84"/>
      <c r="G2163" s="99"/>
      <c r="H2163" s="99"/>
      <c r="I2163" s="99"/>
      <c r="J2163" s="85">
        <f>+SUBTOTAL(9,J2164:J2216)</f>
        <v>31630635.789999999</v>
      </c>
      <c r="K2163" s="40"/>
      <c r="L2163" s="203">
        <v>0</v>
      </c>
      <c r="M2163" s="203"/>
      <c r="O2163" s="190"/>
    </row>
    <row r="2164" spans="2:15" ht="31.2" outlineLevel="2" x14ac:dyDescent="0.3">
      <c r="B2164" s="41" t="s">
        <v>2846</v>
      </c>
      <c r="C2164" s="42" t="s">
        <v>308</v>
      </c>
      <c r="D2164" s="43" t="s">
        <v>11</v>
      </c>
      <c r="E2164" s="44">
        <f>1553</f>
        <v>1553</v>
      </c>
      <c r="F2164" s="45"/>
      <c r="G2164" s="45"/>
      <c r="H2164" s="45"/>
      <c r="I2164" s="45"/>
      <c r="J2164" s="116">
        <f>+SUBTOTAL(9,J2165:J2169)</f>
        <v>9989970.9900000002</v>
      </c>
      <c r="K2164" s="45"/>
      <c r="L2164" s="203">
        <v>0</v>
      </c>
      <c r="M2164" s="203"/>
      <c r="O2164" s="190"/>
    </row>
    <row r="2165" spans="2:15" ht="62.4" outlineLevel="3" x14ac:dyDescent="0.3">
      <c r="B2165" s="3" t="s">
        <v>2901</v>
      </c>
      <c r="C2165" s="2" t="s">
        <v>317</v>
      </c>
      <c r="D2165" s="22" t="s">
        <v>11</v>
      </c>
      <c r="E2165" s="193">
        <f>E2164</f>
        <v>1553</v>
      </c>
      <c r="F2165" s="161">
        <f t="shared" ref="F2165:F2169" si="576">G2165+H2165+I2165*90</f>
        <v>3164.77</v>
      </c>
      <c r="G2165" s="161">
        <v>527.46</v>
      </c>
      <c r="H2165" s="161">
        <v>2637.31</v>
      </c>
      <c r="I2165" s="161">
        <v>0</v>
      </c>
      <c r="J2165" s="225">
        <f t="shared" ref="J2165:J2169" si="577">E2165*F2165</f>
        <v>4914887.8099999996</v>
      </c>
      <c r="K2165" s="27"/>
      <c r="L2165" s="203">
        <v>4914883.8499999996</v>
      </c>
      <c r="M2165" s="203">
        <v>3.96</v>
      </c>
      <c r="O2165" s="190"/>
    </row>
    <row r="2166" spans="2:15" outlineLevel="3" x14ac:dyDescent="0.3">
      <c r="B2166" s="3" t="s">
        <v>2902</v>
      </c>
      <c r="C2166" s="2" t="s">
        <v>294</v>
      </c>
      <c r="D2166" s="22" t="s">
        <v>11</v>
      </c>
      <c r="E2166" s="193">
        <f>E2164</f>
        <v>1553</v>
      </c>
      <c r="F2166" s="161">
        <f t="shared" si="576"/>
        <v>426.66</v>
      </c>
      <c r="G2166" s="161">
        <v>234.43</v>
      </c>
      <c r="H2166" s="161">
        <v>192.23</v>
      </c>
      <c r="I2166" s="161">
        <v>0</v>
      </c>
      <c r="J2166" s="225">
        <f t="shared" si="577"/>
        <v>662602.98</v>
      </c>
      <c r="K2166" s="27"/>
      <c r="L2166" s="203">
        <v>662599.16</v>
      </c>
      <c r="M2166" s="203">
        <v>3.82</v>
      </c>
      <c r="O2166" s="190"/>
    </row>
    <row r="2167" spans="2:15" outlineLevel="3" x14ac:dyDescent="0.3">
      <c r="B2167" s="3" t="s">
        <v>2903</v>
      </c>
      <c r="C2167" s="2" t="s">
        <v>295</v>
      </c>
      <c r="D2167" s="22" t="s">
        <v>8</v>
      </c>
      <c r="E2167" s="193">
        <f>E2164*0.18</f>
        <v>279.54000000000002</v>
      </c>
      <c r="F2167" s="161">
        <f t="shared" si="576"/>
        <v>6798.39</v>
      </c>
      <c r="G2167" s="161">
        <v>1758.2</v>
      </c>
      <c r="H2167" s="161">
        <v>5040.1899999999996</v>
      </c>
      <c r="I2167" s="161">
        <v>0</v>
      </c>
      <c r="J2167" s="225">
        <f t="shared" si="577"/>
        <v>1900421.94</v>
      </c>
      <c r="K2167" s="27"/>
      <c r="L2167" s="203">
        <v>1900421.76</v>
      </c>
      <c r="M2167" s="203">
        <v>0.18</v>
      </c>
      <c r="O2167" s="190"/>
    </row>
    <row r="2168" spans="2:15" outlineLevel="3" x14ac:dyDescent="0.3">
      <c r="B2168" s="3" t="s">
        <v>2904</v>
      </c>
      <c r="C2168" s="2" t="s">
        <v>296</v>
      </c>
      <c r="D2168" s="22" t="s">
        <v>8</v>
      </c>
      <c r="E2168" s="193">
        <f>E2164*0.5</f>
        <v>776.5</v>
      </c>
      <c r="F2168" s="161">
        <f t="shared" si="576"/>
        <v>1347.96</v>
      </c>
      <c r="G2168" s="161">
        <v>410.25</v>
      </c>
      <c r="H2168" s="161">
        <v>937.71</v>
      </c>
      <c r="I2168" s="161">
        <v>0</v>
      </c>
      <c r="J2168" s="225">
        <f t="shared" si="577"/>
        <v>1046690.94</v>
      </c>
      <c r="K2168" s="27"/>
      <c r="L2168" s="203">
        <v>1046688.23</v>
      </c>
      <c r="M2168" s="203">
        <v>2.71</v>
      </c>
      <c r="O2168" s="190"/>
    </row>
    <row r="2169" spans="2:15" outlineLevel="3" x14ac:dyDescent="0.3">
      <c r="B2169" s="3" t="s">
        <v>2905</v>
      </c>
      <c r="C2169" s="2" t="s">
        <v>310</v>
      </c>
      <c r="D2169" s="22" t="s">
        <v>8</v>
      </c>
      <c r="E2169" s="193">
        <f>E2164*0.7</f>
        <v>1087.0999999999999</v>
      </c>
      <c r="F2169" s="161">
        <f t="shared" si="576"/>
        <v>1347.96</v>
      </c>
      <c r="G2169" s="161">
        <v>410.25</v>
      </c>
      <c r="H2169" s="161">
        <v>937.71</v>
      </c>
      <c r="I2169" s="161">
        <v>0</v>
      </c>
      <c r="J2169" s="225">
        <f t="shared" si="577"/>
        <v>1465367.32</v>
      </c>
      <c r="K2169" s="27"/>
      <c r="L2169" s="203">
        <v>1465363.52</v>
      </c>
      <c r="M2169" s="203">
        <v>3.8</v>
      </c>
      <c r="O2169" s="190"/>
    </row>
    <row r="2170" spans="2:15" ht="31.2" outlineLevel="2" x14ac:dyDescent="0.3">
      <c r="B2170" s="41" t="s">
        <v>2847</v>
      </c>
      <c r="C2170" s="42" t="s">
        <v>482</v>
      </c>
      <c r="D2170" s="43" t="s">
        <v>11</v>
      </c>
      <c r="E2170" s="44">
        <v>85</v>
      </c>
      <c r="F2170" s="45"/>
      <c r="G2170" s="45"/>
      <c r="H2170" s="45"/>
      <c r="I2170" s="45"/>
      <c r="J2170" s="116">
        <f>+SUBTOTAL(9,J2171:J2172)</f>
        <v>305271.55</v>
      </c>
      <c r="K2170" s="45"/>
      <c r="L2170" s="203">
        <v>0</v>
      </c>
      <c r="M2170" s="203"/>
      <c r="O2170" s="190"/>
    </row>
    <row r="2171" spans="2:15" ht="62.4" outlineLevel="3" x14ac:dyDescent="0.3">
      <c r="B2171" s="3" t="s">
        <v>2906</v>
      </c>
      <c r="C2171" s="2" t="s">
        <v>317</v>
      </c>
      <c r="D2171" s="22" t="s">
        <v>11</v>
      </c>
      <c r="E2171" s="193">
        <f>E2170</f>
        <v>85</v>
      </c>
      <c r="F2171" s="161">
        <f t="shared" ref="F2171:F2172" si="578">G2171+H2171+I2171*90</f>
        <v>3164.77</v>
      </c>
      <c r="G2171" s="161">
        <v>527.46</v>
      </c>
      <c r="H2171" s="161">
        <v>2637.31</v>
      </c>
      <c r="I2171" s="161">
        <v>0</v>
      </c>
      <c r="J2171" s="225">
        <f t="shared" ref="J2171:J2172" si="579">E2171*F2171</f>
        <v>269005.45</v>
      </c>
      <c r="K2171" s="27"/>
      <c r="L2171" s="203">
        <v>269005.23</v>
      </c>
      <c r="M2171" s="203">
        <v>0.22</v>
      </c>
      <c r="O2171" s="190"/>
    </row>
    <row r="2172" spans="2:15" outlineLevel="3" x14ac:dyDescent="0.3">
      <c r="B2172" s="3" t="s">
        <v>2907</v>
      </c>
      <c r="C2172" s="2" t="s">
        <v>294</v>
      </c>
      <c r="D2172" s="22" t="s">
        <v>11</v>
      </c>
      <c r="E2172" s="193">
        <f>E2170</f>
        <v>85</v>
      </c>
      <c r="F2172" s="161">
        <f t="shared" si="578"/>
        <v>426.66</v>
      </c>
      <c r="G2172" s="161">
        <v>234.43</v>
      </c>
      <c r="H2172" s="161">
        <v>192.23</v>
      </c>
      <c r="I2172" s="161">
        <v>0</v>
      </c>
      <c r="J2172" s="225">
        <f t="shared" si="579"/>
        <v>36266.1</v>
      </c>
      <c r="K2172" s="27"/>
      <c r="L2172" s="203">
        <v>36265.89</v>
      </c>
      <c r="M2172" s="203">
        <v>0.21</v>
      </c>
      <c r="O2172" s="190"/>
    </row>
    <row r="2173" spans="2:15" ht="31.2" outlineLevel="2" x14ac:dyDescent="0.3">
      <c r="B2173" s="41" t="s">
        <v>2848</v>
      </c>
      <c r="C2173" s="42" t="s">
        <v>480</v>
      </c>
      <c r="D2173" s="43" t="s">
        <v>11</v>
      </c>
      <c r="E2173" s="44">
        <v>754</v>
      </c>
      <c r="F2173" s="45"/>
      <c r="G2173" s="45"/>
      <c r="H2173" s="45"/>
      <c r="I2173" s="45"/>
      <c r="J2173" s="116">
        <f>+SUBTOTAL(9,J2174:J2178)</f>
        <v>5160456.2300000004</v>
      </c>
      <c r="K2173" s="45"/>
      <c r="L2173" s="203">
        <v>0</v>
      </c>
      <c r="M2173" s="203"/>
      <c r="O2173" s="190"/>
    </row>
    <row r="2174" spans="2:15" ht="46.8" outlineLevel="3" x14ac:dyDescent="0.3">
      <c r="B2174" s="3" t="s">
        <v>2908</v>
      </c>
      <c r="C2174" s="2" t="s">
        <v>312</v>
      </c>
      <c r="D2174" s="22" t="s">
        <v>11</v>
      </c>
      <c r="E2174" s="193">
        <f>E2173</f>
        <v>754</v>
      </c>
      <c r="F2174" s="161">
        <f t="shared" ref="F2174:F2178" si="580">G2174+H2174+I2174*90</f>
        <v>3903.21</v>
      </c>
      <c r="G2174" s="161">
        <v>527.46</v>
      </c>
      <c r="H2174" s="161">
        <v>3375.75</v>
      </c>
      <c r="I2174" s="161">
        <v>0</v>
      </c>
      <c r="J2174" s="225">
        <f t="shared" ref="J2174:J2178" si="581">E2174*F2174</f>
        <v>2943020.34</v>
      </c>
      <c r="K2174" s="21"/>
      <c r="L2174" s="203">
        <v>2943022.74</v>
      </c>
      <c r="M2174" s="203">
        <v>-2.4</v>
      </c>
      <c r="O2174" s="190"/>
    </row>
    <row r="2175" spans="2:15" outlineLevel="3" x14ac:dyDescent="0.3">
      <c r="B2175" s="3" t="s">
        <v>2909</v>
      </c>
      <c r="C2175" s="2" t="s">
        <v>299</v>
      </c>
      <c r="D2175" s="22" t="s">
        <v>11</v>
      </c>
      <c r="E2175" s="193">
        <f>E2173</f>
        <v>754</v>
      </c>
      <c r="F2175" s="161">
        <f t="shared" si="580"/>
        <v>426.66</v>
      </c>
      <c r="G2175" s="161">
        <v>234.43</v>
      </c>
      <c r="H2175" s="161">
        <v>192.23</v>
      </c>
      <c r="I2175" s="161">
        <v>0</v>
      </c>
      <c r="J2175" s="225">
        <f t="shared" si="581"/>
        <v>321701.64</v>
      </c>
      <c r="K2175" s="21"/>
      <c r="L2175" s="203">
        <v>321699.78000000003</v>
      </c>
      <c r="M2175" s="203">
        <v>1.86</v>
      </c>
      <c r="O2175" s="190"/>
    </row>
    <row r="2176" spans="2:15" outlineLevel="3" x14ac:dyDescent="0.3">
      <c r="B2176" s="3" t="s">
        <v>2910</v>
      </c>
      <c r="C2176" s="2" t="s">
        <v>289</v>
      </c>
      <c r="D2176" s="22" t="s">
        <v>8</v>
      </c>
      <c r="E2176" s="193">
        <f>E2173*0.12</f>
        <v>90.48</v>
      </c>
      <c r="F2176" s="161">
        <f t="shared" si="580"/>
        <v>6798.39</v>
      </c>
      <c r="G2176" s="161">
        <v>1758.2</v>
      </c>
      <c r="H2176" s="161">
        <v>5040.1899999999996</v>
      </c>
      <c r="I2176" s="161">
        <v>0</v>
      </c>
      <c r="J2176" s="225">
        <f t="shared" si="581"/>
        <v>615118.32999999996</v>
      </c>
      <c r="K2176" s="21"/>
      <c r="L2176" s="203">
        <v>615118.27</v>
      </c>
      <c r="M2176" s="203">
        <v>0.06</v>
      </c>
      <c r="O2176" s="190"/>
    </row>
    <row r="2177" spans="2:15" outlineLevel="3" x14ac:dyDescent="0.3">
      <c r="B2177" s="3" t="s">
        <v>2911</v>
      </c>
      <c r="C2177" s="2" t="s">
        <v>318</v>
      </c>
      <c r="D2177" s="22" t="s">
        <v>8</v>
      </c>
      <c r="E2177" s="193">
        <f>E2173*0.3</f>
        <v>226.2</v>
      </c>
      <c r="F2177" s="161">
        <f t="shared" si="580"/>
        <v>1347.96</v>
      </c>
      <c r="G2177" s="161">
        <v>410.25</v>
      </c>
      <c r="H2177" s="161">
        <v>937.71</v>
      </c>
      <c r="I2177" s="161">
        <v>0</v>
      </c>
      <c r="J2177" s="225">
        <f t="shared" si="581"/>
        <v>304908.55</v>
      </c>
      <c r="K2177" s="21"/>
      <c r="L2177" s="203">
        <v>304907.76</v>
      </c>
      <c r="M2177" s="203">
        <v>0.79</v>
      </c>
      <c r="O2177" s="190"/>
    </row>
    <row r="2178" spans="2:15" outlineLevel="3" x14ac:dyDescent="0.3">
      <c r="B2178" s="3" t="s">
        <v>2912</v>
      </c>
      <c r="C2178" s="2" t="s">
        <v>319</v>
      </c>
      <c r="D2178" s="22" t="s">
        <v>8</v>
      </c>
      <c r="E2178" s="193">
        <f>E2173*0.96</f>
        <v>723.84</v>
      </c>
      <c r="F2178" s="161">
        <f t="shared" si="580"/>
        <v>1347.96</v>
      </c>
      <c r="G2178" s="161">
        <v>410.25</v>
      </c>
      <c r="H2178" s="161">
        <v>937.71</v>
      </c>
      <c r="I2178" s="161">
        <v>0</v>
      </c>
      <c r="J2178" s="225">
        <f t="shared" si="581"/>
        <v>975707.37</v>
      </c>
      <c r="K2178" s="21"/>
      <c r="L2178" s="203">
        <v>975704.84</v>
      </c>
      <c r="M2178" s="203">
        <v>2.5299999999999998</v>
      </c>
      <c r="O2178" s="190"/>
    </row>
    <row r="2179" spans="2:15" ht="31.2" outlineLevel="2" x14ac:dyDescent="0.3">
      <c r="B2179" s="41" t="s">
        <v>2849</v>
      </c>
      <c r="C2179" s="42" t="s">
        <v>320</v>
      </c>
      <c r="D2179" s="43" t="s">
        <v>11</v>
      </c>
      <c r="E2179" s="44">
        <v>228</v>
      </c>
      <c r="F2179" s="45"/>
      <c r="G2179" s="45"/>
      <c r="H2179" s="45"/>
      <c r="I2179" s="45"/>
      <c r="J2179" s="116">
        <f>+SUBTOTAL(9,J2180:J2184)</f>
        <v>738268.74</v>
      </c>
      <c r="K2179" s="45"/>
      <c r="L2179" s="203">
        <v>0</v>
      </c>
      <c r="M2179" s="203"/>
      <c r="O2179" s="190"/>
    </row>
    <row r="2180" spans="2:15" outlineLevel="3" x14ac:dyDescent="0.3">
      <c r="B2180" s="3" t="s">
        <v>2913</v>
      </c>
      <c r="C2180" s="2" t="s">
        <v>321</v>
      </c>
      <c r="D2180" s="22" t="s">
        <v>11</v>
      </c>
      <c r="E2180" s="193">
        <f>E2179</f>
        <v>228</v>
      </c>
      <c r="F2180" s="161">
        <f t="shared" ref="F2180:F2184" si="582">G2180+H2180+I2180*90</f>
        <v>553.24</v>
      </c>
      <c r="G2180" s="161">
        <v>293.02999999999997</v>
      </c>
      <c r="H2180" s="161">
        <v>260.20999999999998</v>
      </c>
      <c r="I2180" s="161">
        <v>0</v>
      </c>
      <c r="J2180" s="225">
        <f t="shared" ref="J2180:J2184" si="583">E2180*F2180</f>
        <v>126138.72</v>
      </c>
      <c r="K2180" s="165"/>
      <c r="L2180" s="203">
        <v>126140.6</v>
      </c>
      <c r="M2180" s="203">
        <v>-1.88</v>
      </c>
      <c r="O2180" s="190"/>
    </row>
    <row r="2181" spans="2:15" ht="31.2" outlineLevel="3" x14ac:dyDescent="0.3">
      <c r="B2181" s="3" t="s">
        <v>2914</v>
      </c>
      <c r="C2181" s="2" t="s">
        <v>322</v>
      </c>
      <c r="D2181" s="22" t="s">
        <v>11</v>
      </c>
      <c r="E2181" s="193">
        <f>E2179</f>
        <v>228</v>
      </c>
      <c r="F2181" s="161">
        <f t="shared" si="582"/>
        <v>270.76</v>
      </c>
      <c r="G2181" s="161">
        <v>128.93</v>
      </c>
      <c r="H2181" s="161">
        <v>141.83000000000001</v>
      </c>
      <c r="I2181" s="161">
        <v>0</v>
      </c>
      <c r="J2181" s="225">
        <f t="shared" si="583"/>
        <v>61733.279999999999</v>
      </c>
      <c r="K2181" s="165"/>
      <c r="L2181" s="203">
        <v>61734.06</v>
      </c>
      <c r="M2181" s="203">
        <v>-0.78</v>
      </c>
      <c r="O2181" s="190"/>
    </row>
    <row r="2182" spans="2:15" outlineLevel="3" x14ac:dyDescent="0.3">
      <c r="B2182" s="3" t="s">
        <v>2915</v>
      </c>
      <c r="C2182" s="2" t="s">
        <v>323</v>
      </c>
      <c r="D2182" s="22" t="s">
        <v>11</v>
      </c>
      <c r="E2182" s="193">
        <f>E2179</f>
        <v>228</v>
      </c>
      <c r="F2182" s="161">
        <f t="shared" si="582"/>
        <v>756.03</v>
      </c>
      <c r="G2182" s="161">
        <v>439.55</v>
      </c>
      <c r="H2182" s="161">
        <v>316.48</v>
      </c>
      <c r="I2182" s="161">
        <v>0</v>
      </c>
      <c r="J2182" s="225">
        <f t="shared" si="583"/>
        <v>172374.84</v>
      </c>
      <c r="K2182" s="165"/>
      <c r="L2182" s="203">
        <v>172374.33</v>
      </c>
      <c r="M2182" s="203">
        <v>0.51</v>
      </c>
      <c r="O2182" s="190"/>
    </row>
    <row r="2183" spans="2:15" outlineLevel="3" x14ac:dyDescent="0.3">
      <c r="B2183" s="3" t="s">
        <v>2916</v>
      </c>
      <c r="C2183" s="2" t="s">
        <v>324</v>
      </c>
      <c r="D2183" s="22" t="s">
        <v>8</v>
      </c>
      <c r="E2183" s="193">
        <f>E2179*0.3</f>
        <v>68.400000000000006</v>
      </c>
      <c r="F2183" s="161">
        <f t="shared" si="582"/>
        <v>1347.96</v>
      </c>
      <c r="G2183" s="161">
        <v>410.25</v>
      </c>
      <c r="H2183" s="161">
        <v>937.71</v>
      </c>
      <c r="I2183" s="161">
        <v>0</v>
      </c>
      <c r="J2183" s="225">
        <f t="shared" si="583"/>
        <v>92200.46</v>
      </c>
      <c r="K2183" s="165"/>
      <c r="L2183" s="203">
        <v>92200.23</v>
      </c>
      <c r="M2183" s="203">
        <v>0.23</v>
      </c>
      <c r="O2183" s="190"/>
    </row>
    <row r="2184" spans="2:15" outlineLevel="3" x14ac:dyDescent="0.3">
      <c r="B2184" s="3" t="s">
        <v>2917</v>
      </c>
      <c r="C2184" s="2" t="s">
        <v>325</v>
      </c>
      <c r="D2184" s="22" t="s">
        <v>8</v>
      </c>
      <c r="E2184" s="193">
        <f>E2179*0.93</f>
        <v>212.04</v>
      </c>
      <c r="F2184" s="161">
        <f t="shared" si="582"/>
        <v>1347.96</v>
      </c>
      <c r="G2184" s="161">
        <v>410.25</v>
      </c>
      <c r="H2184" s="161">
        <v>937.71</v>
      </c>
      <c r="I2184" s="161">
        <v>0</v>
      </c>
      <c r="J2184" s="225">
        <f t="shared" si="583"/>
        <v>285821.44</v>
      </c>
      <c r="K2184" s="165"/>
      <c r="L2184" s="203">
        <v>285820.7</v>
      </c>
      <c r="M2184" s="203">
        <v>0.74</v>
      </c>
      <c r="O2184" s="190"/>
    </row>
    <row r="2185" spans="2:15" outlineLevel="2" x14ac:dyDescent="0.3">
      <c r="B2185" s="41" t="s">
        <v>2850</v>
      </c>
      <c r="C2185" s="42" t="s">
        <v>326</v>
      </c>
      <c r="D2185" s="43" t="s">
        <v>11</v>
      </c>
      <c r="E2185" s="44">
        <v>825</v>
      </c>
      <c r="F2185" s="45"/>
      <c r="G2185" s="45"/>
      <c r="H2185" s="45"/>
      <c r="I2185" s="45"/>
      <c r="J2185" s="116">
        <f>+SUBTOTAL(9,J2186:J2190)</f>
        <v>5515352.21</v>
      </c>
      <c r="K2185" s="45"/>
      <c r="L2185" s="203">
        <v>0</v>
      </c>
      <c r="M2185" s="203"/>
      <c r="O2185" s="190"/>
    </row>
    <row r="2186" spans="2:15" ht="46.8" outlineLevel="3" x14ac:dyDescent="0.3">
      <c r="B2186" s="3" t="s">
        <v>2918</v>
      </c>
      <c r="C2186" s="2" t="s">
        <v>327</v>
      </c>
      <c r="D2186" s="22" t="s">
        <v>11</v>
      </c>
      <c r="E2186" s="193">
        <f>E2185</f>
        <v>825</v>
      </c>
      <c r="F2186" s="161">
        <f t="shared" ref="F2186:F2190" si="584">G2186+H2186+I2186*90</f>
        <v>3223.37</v>
      </c>
      <c r="G2186" s="161">
        <v>293.02999999999997</v>
      </c>
      <c r="H2186" s="161">
        <v>2930.34</v>
      </c>
      <c r="I2186" s="161">
        <v>0</v>
      </c>
      <c r="J2186" s="225">
        <f t="shared" ref="J2186:J2190" si="585">E2186*F2186</f>
        <v>2659280.25</v>
      </c>
      <c r="K2186" s="21"/>
      <c r="L2186" s="203">
        <v>2659283.7599999998</v>
      </c>
      <c r="M2186" s="203">
        <v>-3.51</v>
      </c>
      <c r="O2186" s="190"/>
    </row>
    <row r="2187" spans="2:15" outlineLevel="3" x14ac:dyDescent="0.3">
      <c r="B2187" s="3" t="s">
        <v>2919</v>
      </c>
      <c r="C2187" s="2" t="s">
        <v>303</v>
      </c>
      <c r="D2187" s="22" t="s">
        <v>11</v>
      </c>
      <c r="E2187" s="193">
        <f>E2185</f>
        <v>825</v>
      </c>
      <c r="F2187" s="161">
        <f t="shared" si="584"/>
        <v>967.01</v>
      </c>
      <c r="G2187" s="161">
        <v>263.73</v>
      </c>
      <c r="H2187" s="161">
        <v>703.28</v>
      </c>
      <c r="I2187" s="161">
        <v>0</v>
      </c>
      <c r="J2187" s="225">
        <f t="shared" si="585"/>
        <v>797783.25</v>
      </c>
      <c r="K2187" s="21"/>
      <c r="L2187" s="203">
        <v>797785.13</v>
      </c>
      <c r="M2187" s="203">
        <v>-1.88</v>
      </c>
      <c r="O2187" s="190"/>
    </row>
    <row r="2188" spans="2:15" ht="31.2" outlineLevel="3" x14ac:dyDescent="0.3">
      <c r="B2188" s="3" t="s">
        <v>2920</v>
      </c>
      <c r="C2188" s="2" t="s">
        <v>304</v>
      </c>
      <c r="D2188" s="22" t="s">
        <v>8</v>
      </c>
      <c r="E2188" s="193">
        <f>E2185*0.15</f>
        <v>123.75</v>
      </c>
      <c r="F2188" s="161">
        <f t="shared" si="584"/>
        <v>5040.18</v>
      </c>
      <c r="G2188" s="161">
        <v>2930.34</v>
      </c>
      <c r="H2188" s="161">
        <v>2109.84</v>
      </c>
      <c r="I2188" s="161">
        <v>0</v>
      </c>
      <c r="J2188" s="225">
        <f t="shared" si="585"/>
        <v>623722.28</v>
      </c>
      <c r="K2188" s="21"/>
      <c r="L2188" s="203">
        <v>623722.92000000004</v>
      </c>
      <c r="M2188" s="203">
        <v>-0.64</v>
      </c>
      <c r="O2188" s="190"/>
    </row>
    <row r="2189" spans="2:15" outlineLevel="3" x14ac:dyDescent="0.3">
      <c r="B2189" s="3" t="s">
        <v>2921</v>
      </c>
      <c r="C2189" s="2" t="s">
        <v>300</v>
      </c>
      <c r="D2189" s="22" t="s">
        <v>8</v>
      </c>
      <c r="E2189" s="193">
        <f>E2185*0.3</f>
        <v>247.5</v>
      </c>
      <c r="F2189" s="161">
        <f t="shared" si="584"/>
        <v>1347.96</v>
      </c>
      <c r="G2189" s="161">
        <v>410.25</v>
      </c>
      <c r="H2189" s="161">
        <v>937.71</v>
      </c>
      <c r="I2189" s="161">
        <v>0</v>
      </c>
      <c r="J2189" s="225">
        <f t="shared" si="585"/>
        <v>333620.09999999998</v>
      </c>
      <c r="K2189" s="21"/>
      <c r="L2189" s="203">
        <v>333619.24</v>
      </c>
      <c r="M2189" s="203">
        <v>0.86</v>
      </c>
      <c r="O2189" s="190"/>
    </row>
    <row r="2190" spans="2:15" outlineLevel="3" x14ac:dyDescent="0.3">
      <c r="B2190" s="3" t="s">
        <v>2922</v>
      </c>
      <c r="C2190" s="2" t="s">
        <v>328</v>
      </c>
      <c r="D2190" s="22" t="s">
        <v>8</v>
      </c>
      <c r="E2190" s="193">
        <f>E2185*0.99</f>
        <v>816.75</v>
      </c>
      <c r="F2190" s="161">
        <f t="shared" si="584"/>
        <v>1347.96</v>
      </c>
      <c r="G2190" s="161">
        <v>410.25</v>
      </c>
      <c r="H2190" s="161">
        <v>937.71</v>
      </c>
      <c r="I2190" s="161">
        <v>0</v>
      </c>
      <c r="J2190" s="225">
        <f t="shared" si="585"/>
        <v>1100946.33</v>
      </c>
      <c r="K2190" s="21"/>
      <c r="L2190" s="203">
        <v>1100943.48</v>
      </c>
      <c r="M2190" s="203">
        <v>2.85</v>
      </c>
      <c r="O2190" s="190"/>
    </row>
    <row r="2191" spans="2:15" outlineLevel="2" x14ac:dyDescent="0.3">
      <c r="B2191" s="41" t="s">
        <v>2851</v>
      </c>
      <c r="C2191" s="42" t="s">
        <v>483</v>
      </c>
      <c r="D2191" s="43" t="s">
        <v>11</v>
      </c>
      <c r="E2191" s="44">
        <v>23</v>
      </c>
      <c r="F2191" s="45"/>
      <c r="G2191" s="45"/>
      <c r="H2191" s="45"/>
      <c r="I2191" s="45"/>
      <c r="J2191" s="116">
        <f>+SUBTOTAL(9,J2192:J2194)</f>
        <v>73490.66</v>
      </c>
      <c r="K2191" s="45"/>
      <c r="L2191" s="203">
        <v>0</v>
      </c>
      <c r="M2191" s="203"/>
      <c r="O2191" s="190"/>
    </row>
    <row r="2192" spans="2:15" s="173" customFormat="1" outlineLevel="3" x14ac:dyDescent="0.3">
      <c r="B2192" s="176" t="s">
        <v>2923</v>
      </c>
      <c r="C2192" s="174" t="s">
        <v>330</v>
      </c>
      <c r="D2192" s="29" t="s">
        <v>11</v>
      </c>
      <c r="E2192" s="193">
        <f>E2191</f>
        <v>23</v>
      </c>
      <c r="F2192" s="161">
        <f t="shared" ref="F2192:F2194" si="586">G2192+H2192+I2192*90</f>
        <v>1441.73</v>
      </c>
      <c r="G2192" s="161">
        <v>410.25</v>
      </c>
      <c r="H2192" s="161">
        <v>1031.48</v>
      </c>
      <c r="I2192" s="161">
        <v>0</v>
      </c>
      <c r="J2192" s="225">
        <f t="shared" ref="J2192:J2194" si="587">E2192*F2192</f>
        <v>33159.79</v>
      </c>
      <c r="K2192" s="214"/>
      <c r="L2192" s="203">
        <v>33159.730000000003</v>
      </c>
      <c r="M2192" s="203">
        <v>0.06</v>
      </c>
      <c r="O2192" s="190"/>
    </row>
    <row r="2193" spans="2:15" s="173" customFormat="1" ht="31.2" outlineLevel="3" x14ac:dyDescent="0.3">
      <c r="B2193" s="176" t="s">
        <v>2924</v>
      </c>
      <c r="C2193" s="174" t="s">
        <v>331</v>
      </c>
      <c r="D2193" s="213" t="s">
        <v>11</v>
      </c>
      <c r="E2193" s="193">
        <f>E2191</f>
        <v>23</v>
      </c>
      <c r="F2193" s="161">
        <f t="shared" si="586"/>
        <v>270.76</v>
      </c>
      <c r="G2193" s="161">
        <v>128.93</v>
      </c>
      <c r="H2193" s="161">
        <v>141.83000000000001</v>
      </c>
      <c r="I2193" s="161">
        <v>0</v>
      </c>
      <c r="J2193" s="225">
        <f t="shared" si="587"/>
        <v>6227.48</v>
      </c>
      <c r="K2193" s="214"/>
      <c r="L2193" s="203">
        <v>6227.56</v>
      </c>
      <c r="M2193" s="203">
        <v>-0.08</v>
      </c>
      <c r="O2193" s="190"/>
    </row>
    <row r="2194" spans="2:15" s="173" customFormat="1" outlineLevel="3" x14ac:dyDescent="0.3">
      <c r="B2194" s="176" t="s">
        <v>2925</v>
      </c>
      <c r="C2194" s="174" t="s">
        <v>332</v>
      </c>
      <c r="D2194" s="213" t="s">
        <v>8</v>
      </c>
      <c r="E2194" s="193">
        <f>E2191*1.1</f>
        <v>25.3</v>
      </c>
      <c r="F2194" s="161">
        <f t="shared" si="586"/>
        <v>1347.96</v>
      </c>
      <c r="G2194" s="161">
        <v>410.25</v>
      </c>
      <c r="H2194" s="161">
        <v>937.71</v>
      </c>
      <c r="I2194" s="161">
        <v>0</v>
      </c>
      <c r="J2194" s="225">
        <f t="shared" si="587"/>
        <v>34103.39</v>
      </c>
      <c r="K2194" s="214"/>
      <c r="L2194" s="203">
        <v>34103.300000000003</v>
      </c>
      <c r="M2194" s="203">
        <v>0.09</v>
      </c>
      <c r="O2194" s="190"/>
    </row>
    <row r="2195" spans="2:15" outlineLevel="2" x14ac:dyDescent="0.3">
      <c r="B2195" s="41" t="s">
        <v>2852</v>
      </c>
      <c r="C2195" s="42" t="s">
        <v>333</v>
      </c>
      <c r="D2195" s="43" t="s">
        <v>11</v>
      </c>
      <c r="E2195" s="44">
        <v>127</v>
      </c>
      <c r="F2195" s="45"/>
      <c r="G2195" s="45"/>
      <c r="H2195" s="45"/>
      <c r="I2195" s="45"/>
      <c r="J2195" s="116">
        <f>+SUBTOTAL(9,J2196:J2199)</f>
        <v>473973.57</v>
      </c>
      <c r="K2195" s="45"/>
      <c r="L2195" s="203">
        <v>0</v>
      </c>
      <c r="M2195" s="203"/>
      <c r="O2195" s="190"/>
    </row>
    <row r="2196" spans="2:15" outlineLevel="3" x14ac:dyDescent="0.3">
      <c r="B2196" s="3" t="s">
        <v>2926</v>
      </c>
      <c r="C2196" s="2" t="s">
        <v>334</v>
      </c>
      <c r="D2196" s="22" t="s">
        <v>11</v>
      </c>
      <c r="E2196" s="193">
        <f>E2195</f>
        <v>127</v>
      </c>
      <c r="F2196" s="161">
        <f t="shared" ref="F2196:F2199" si="588">G2196+H2196+I2196*90</f>
        <v>644.66999999999996</v>
      </c>
      <c r="G2196" s="161">
        <v>293.02999999999997</v>
      </c>
      <c r="H2196" s="161">
        <v>351.64</v>
      </c>
      <c r="I2196" s="161">
        <v>0</v>
      </c>
      <c r="J2196" s="225">
        <f t="shared" ref="J2196:J2199" si="589">E2196*F2196</f>
        <v>81873.09</v>
      </c>
      <c r="K2196" s="21"/>
      <c r="L2196" s="203">
        <v>81873.710000000006</v>
      </c>
      <c r="M2196" s="203">
        <v>-0.62</v>
      </c>
      <c r="O2196" s="190"/>
    </row>
    <row r="2197" spans="2:15" ht="31.2" outlineLevel="3" x14ac:dyDescent="0.3">
      <c r="B2197" s="3" t="s">
        <v>2927</v>
      </c>
      <c r="C2197" s="2" t="s">
        <v>322</v>
      </c>
      <c r="D2197" s="22" t="s">
        <v>11</v>
      </c>
      <c r="E2197" s="193">
        <f>E2195</f>
        <v>127</v>
      </c>
      <c r="F2197" s="161">
        <f t="shared" si="588"/>
        <v>270.76</v>
      </c>
      <c r="G2197" s="161">
        <v>128.93</v>
      </c>
      <c r="H2197" s="161">
        <v>141.83000000000001</v>
      </c>
      <c r="I2197" s="161">
        <v>0</v>
      </c>
      <c r="J2197" s="225">
        <f t="shared" si="589"/>
        <v>34386.519999999997</v>
      </c>
      <c r="K2197" s="21"/>
      <c r="L2197" s="203">
        <v>34386.959999999999</v>
      </c>
      <c r="M2197" s="203">
        <v>-0.44</v>
      </c>
      <c r="O2197" s="190"/>
    </row>
    <row r="2198" spans="2:15" ht="46.8" outlineLevel="3" x14ac:dyDescent="0.3">
      <c r="B2198" s="3" t="s">
        <v>2928</v>
      </c>
      <c r="C2198" s="2" t="s">
        <v>335</v>
      </c>
      <c r="D2198" s="22" t="s">
        <v>8</v>
      </c>
      <c r="E2198" s="193">
        <f>E2195*0.27</f>
        <v>34.29</v>
      </c>
      <c r="F2198" s="161">
        <f t="shared" si="588"/>
        <v>5040.18</v>
      </c>
      <c r="G2198" s="161">
        <v>2930.34</v>
      </c>
      <c r="H2198" s="161">
        <v>2109.84</v>
      </c>
      <c r="I2198" s="161">
        <v>0</v>
      </c>
      <c r="J2198" s="225">
        <f t="shared" si="589"/>
        <v>172827.77</v>
      </c>
      <c r="K2198" s="21"/>
      <c r="L2198" s="203">
        <v>172827.95</v>
      </c>
      <c r="M2198" s="203">
        <v>-0.18</v>
      </c>
      <c r="O2198" s="190"/>
    </row>
    <row r="2199" spans="2:15" ht="31.2" outlineLevel="3" x14ac:dyDescent="0.3">
      <c r="B2199" s="3" t="s">
        <v>2929</v>
      </c>
      <c r="C2199" s="2" t="s">
        <v>336</v>
      </c>
      <c r="D2199" s="22" t="s">
        <v>8</v>
      </c>
      <c r="E2199" s="193">
        <f>E2195*1.08</f>
        <v>137.16</v>
      </c>
      <c r="F2199" s="161">
        <f t="shared" si="588"/>
        <v>1347.96</v>
      </c>
      <c r="G2199" s="161">
        <v>410.25</v>
      </c>
      <c r="H2199" s="161">
        <v>937.71</v>
      </c>
      <c r="I2199" s="161">
        <v>0</v>
      </c>
      <c r="J2199" s="225">
        <f t="shared" si="589"/>
        <v>184886.19</v>
      </c>
      <c r="K2199" s="21"/>
      <c r="L2199" s="203">
        <v>184885.71</v>
      </c>
      <c r="M2199" s="203">
        <v>0.48</v>
      </c>
      <c r="O2199" s="190"/>
    </row>
    <row r="2200" spans="2:15" outlineLevel="2" x14ac:dyDescent="0.3">
      <c r="B2200" s="41" t="s">
        <v>2853</v>
      </c>
      <c r="C2200" s="42" t="s">
        <v>337</v>
      </c>
      <c r="D2200" s="43" t="s">
        <v>11</v>
      </c>
      <c r="E2200" s="44">
        <v>352</v>
      </c>
      <c r="F2200" s="45"/>
      <c r="G2200" s="45"/>
      <c r="H2200" s="45"/>
      <c r="I2200" s="45"/>
      <c r="J2200" s="116">
        <f>+SUBTOTAL(9,J2201:J2205)</f>
        <v>1139782.27</v>
      </c>
      <c r="K2200" s="45"/>
      <c r="L2200" s="203">
        <v>0</v>
      </c>
      <c r="M2200" s="203"/>
      <c r="O2200" s="190"/>
    </row>
    <row r="2201" spans="2:15" outlineLevel="3" x14ac:dyDescent="0.3">
      <c r="B2201" s="3" t="s">
        <v>2930</v>
      </c>
      <c r="C2201" s="2" t="s">
        <v>321</v>
      </c>
      <c r="D2201" s="22" t="s">
        <v>11</v>
      </c>
      <c r="E2201" s="193">
        <f>E2200</f>
        <v>352</v>
      </c>
      <c r="F2201" s="161">
        <f t="shared" ref="F2201:F2205" si="590">G2201+H2201+I2201*90</f>
        <v>553.24</v>
      </c>
      <c r="G2201" s="161">
        <v>293.02999999999997</v>
      </c>
      <c r="H2201" s="161">
        <v>260.20999999999998</v>
      </c>
      <c r="I2201" s="161">
        <v>0</v>
      </c>
      <c r="J2201" s="225">
        <f t="shared" ref="J2201:J2205" si="591">E2201*F2201</f>
        <v>194740.48000000001</v>
      </c>
      <c r="K2201" s="21"/>
      <c r="L2201" s="203">
        <v>194743.38</v>
      </c>
      <c r="M2201" s="203">
        <v>-2.9</v>
      </c>
      <c r="O2201" s="190"/>
    </row>
    <row r="2202" spans="2:15" ht="31.2" outlineLevel="3" x14ac:dyDescent="0.3">
      <c r="B2202" s="3" t="s">
        <v>2931</v>
      </c>
      <c r="C2202" s="2" t="s">
        <v>322</v>
      </c>
      <c r="D2202" s="22" t="s">
        <v>11</v>
      </c>
      <c r="E2202" s="193">
        <f>E2200</f>
        <v>352</v>
      </c>
      <c r="F2202" s="161">
        <f t="shared" si="590"/>
        <v>270.76</v>
      </c>
      <c r="G2202" s="161">
        <v>128.93</v>
      </c>
      <c r="H2202" s="161">
        <v>141.83000000000001</v>
      </c>
      <c r="I2202" s="161">
        <v>0</v>
      </c>
      <c r="J2202" s="225">
        <f t="shared" si="591"/>
        <v>95307.520000000004</v>
      </c>
      <c r="K2202" s="21"/>
      <c r="L2202" s="203">
        <v>95308.73</v>
      </c>
      <c r="M2202" s="203">
        <v>-1.21</v>
      </c>
      <c r="O2202" s="190"/>
    </row>
    <row r="2203" spans="2:15" ht="46.8" outlineLevel="3" x14ac:dyDescent="0.3">
      <c r="B2203" s="3" t="s">
        <v>2932</v>
      </c>
      <c r="C2203" s="2" t="s">
        <v>338</v>
      </c>
      <c r="D2203" s="22" t="s">
        <v>8</v>
      </c>
      <c r="E2203" s="193">
        <f>E2200*0.15</f>
        <v>52.8</v>
      </c>
      <c r="F2203" s="161">
        <f t="shared" si="590"/>
        <v>5040.18</v>
      </c>
      <c r="G2203" s="161">
        <v>2930.34</v>
      </c>
      <c r="H2203" s="161">
        <v>2109.84</v>
      </c>
      <c r="I2203" s="161">
        <v>0</v>
      </c>
      <c r="J2203" s="225">
        <f t="shared" si="591"/>
        <v>266121.5</v>
      </c>
      <c r="K2203" s="21"/>
      <c r="L2203" s="203">
        <v>266121.78000000003</v>
      </c>
      <c r="M2203" s="203">
        <v>-0.28000000000000003</v>
      </c>
      <c r="O2203" s="190"/>
    </row>
    <row r="2204" spans="2:15" ht="31.2" outlineLevel="3" x14ac:dyDescent="0.3">
      <c r="B2204" s="3" t="s">
        <v>2933</v>
      </c>
      <c r="C2204" s="2" t="s">
        <v>339</v>
      </c>
      <c r="D2204" s="22" t="s">
        <v>8</v>
      </c>
      <c r="E2204" s="193">
        <f>E2200*0.3</f>
        <v>105.6</v>
      </c>
      <c r="F2204" s="161">
        <f t="shared" si="590"/>
        <v>1347.96</v>
      </c>
      <c r="G2204" s="161">
        <v>410.25</v>
      </c>
      <c r="H2204" s="161">
        <v>937.71</v>
      </c>
      <c r="I2204" s="161">
        <v>0</v>
      </c>
      <c r="J2204" s="225">
        <f t="shared" si="591"/>
        <v>142344.57999999999</v>
      </c>
      <c r="K2204" s="21"/>
      <c r="L2204" s="203">
        <v>142344.21</v>
      </c>
      <c r="M2204" s="203">
        <v>0.37</v>
      </c>
      <c r="O2204" s="190"/>
    </row>
    <row r="2205" spans="2:15" outlineLevel="3" x14ac:dyDescent="0.3">
      <c r="B2205" s="3" t="s">
        <v>2934</v>
      </c>
      <c r="C2205" s="2" t="s">
        <v>325</v>
      </c>
      <c r="D2205" s="22" t="s">
        <v>8</v>
      </c>
      <c r="E2205" s="193">
        <f>E2200*0.93</f>
        <v>327.36</v>
      </c>
      <c r="F2205" s="161">
        <f t="shared" si="590"/>
        <v>1347.96</v>
      </c>
      <c r="G2205" s="161">
        <v>410.25</v>
      </c>
      <c r="H2205" s="161">
        <v>937.71</v>
      </c>
      <c r="I2205" s="161">
        <v>0</v>
      </c>
      <c r="J2205" s="225">
        <f t="shared" si="591"/>
        <v>441268.19</v>
      </c>
      <c r="K2205" s="21"/>
      <c r="L2205" s="203">
        <v>441267.04</v>
      </c>
      <c r="M2205" s="203">
        <v>1.1499999999999999</v>
      </c>
      <c r="O2205" s="190"/>
    </row>
    <row r="2206" spans="2:15" ht="46.8" outlineLevel="2" x14ac:dyDescent="0.3">
      <c r="B2206" s="41" t="s">
        <v>2854</v>
      </c>
      <c r="C2206" s="42" t="s">
        <v>484</v>
      </c>
      <c r="D2206" s="43" t="s">
        <v>11</v>
      </c>
      <c r="E2206" s="44">
        <v>1342</v>
      </c>
      <c r="F2206" s="45"/>
      <c r="G2206" s="45"/>
      <c r="H2206" s="45"/>
      <c r="I2206" s="45"/>
      <c r="J2206" s="116">
        <f>+SUBTOTAL(9,J2207:J2210)</f>
        <v>7036063.1799999997</v>
      </c>
      <c r="K2206" s="45"/>
      <c r="L2206" s="203">
        <v>0</v>
      </c>
      <c r="M2206" s="203"/>
      <c r="O2206" s="190"/>
    </row>
    <row r="2207" spans="2:15" ht="31.2" outlineLevel="3" x14ac:dyDescent="0.3">
      <c r="B2207" s="3" t="s">
        <v>2935</v>
      </c>
      <c r="C2207" s="2" t="s">
        <v>341</v>
      </c>
      <c r="D2207" s="22" t="s">
        <v>11</v>
      </c>
      <c r="E2207" s="193">
        <f>E2206</f>
        <v>1342</v>
      </c>
      <c r="F2207" s="161">
        <f t="shared" ref="F2207:F2210" si="592">G2207+H2207+I2207*90</f>
        <v>1816.81</v>
      </c>
      <c r="G2207" s="161">
        <v>351.64</v>
      </c>
      <c r="H2207" s="161">
        <v>1465.17</v>
      </c>
      <c r="I2207" s="161">
        <v>0</v>
      </c>
      <c r="J2207" s="225">
        <f t="shared" ref="J2207:J2210" si="593">E2207*F2207</f>
        <v>2438159.02</v>
      </c>
      <c r="K2207" s="21"/>
      <c r="L2207" s="203">
        <v>2438160.29</v>
      </c>
      <c r="M2207" s="203">
        <v>-1.27</v>
      </c>
      <c r="O2207" s="190"/>
    </row>
    <row r="2208" spans="2:15" outlineLevel="3" x14ac:dyDescent="0.3">
      <c r="B2208" s="3" t="s">
        <v>2936</v>
      </c>
      <c r="C2208" s="2" t="s">
        <v>342</v>
      </c>
      <c r="D2208" s="22" t="s">
        <v>8</v>
      </c>
      <c r="E2208" s="193">
        <f>E2206*0.04</f>
        <v>53.68</v>
      </c>
      <c r="F2208" s="161">
        <f t="shared" si="592"/>
        <v>1347.96</v>
      </c>
      <c r="G2208" s="161">
        <v>410.25</v>
      </c>
      <c r="H2208" s="161">
        <v>937.71</v>
      </c>
      <c r="I2208" s="161">
        <v>0</v>
      </c>
      <c r="J2208" s="225">
        <f t="shared" si="593"/>
        <v>72358.490000000005</v>
      </c>
      <c r="K2208" s="21"/>
      <c r="L2208" s="203">
        <v>72358.31</v>
      </c>
      <c r="M2208" s="203">
        <v>0.18</v>
      </c>
      <c r="O2208" s="190"/>
    </row>
    <row r="2209" spans="2:15" outlineLevel="3" x14ac:dyDescent="0.3">
      <c r="B2209" s="3" t="s">
        <v>2937</v>
      </c>
      <c r="C2209" s="2" t="s">
        <v>343</v>
      </c>
      <c r="D2209" s="22" t="s">
        <v>8</v>
      </c>
      <c r="E2209" s="193">
        <f>E2206*0.27</f>
        <v>362.34</v>
      </c>
      <c r="F2209" s="161">
        <f t="shared" si="592"/>
        <v>6798.39</v>
      </c>
      <c r="G2209" s="161">
        <v>1758.2</v>
      </c>
      <c r="H2209" s="161">
        <v>5040.1899999999996</v>
      </c>
      <c r="I2209" s="161">
        <v>0</v>
      </c>
      <c r="J2209" s="225">
        <f t="shared" si="593"/>
        <v>2463328.63</v>
      </c>
      <c r="K2209" s="21"/>
      <c r="L2209" s="203">
        <v>2463328.39</v>
      </c>
      <c r="M2209" s="203">
        <v>0.24</v>
      </c>
      <c r="O2209" s="190"/>
    </row>
    <row r="2210" spans="2:15" ht="31.2" outlineLevel="3" x14ac:dyDescent="0.3">
      <c r="B2210" s="3" t="s">
        <v>2938</v>
      </c>
      <c r="C2210" s="2" t="s">
        <v>344</v>
      </c>
      <c r="D2210" s="22" t="s">
        <v>8</v>
      </c>
      <c r="E2210" s="193">
        <f>E2206*1.14</f>
        <v>1529.88</v>
      </c>
      <c r="F2210" s="161">
        <f t="shared" si="592"/>
        <v>1347.96</v>
      </c>
      <c r="G2210" s="161">
        <v>410.25</v>
      </c>
      <c r="H2210" s="161">
        <v>937.71</v>
      </c>
      <c r="I2210" s="161">
        <v>0</v>
      </c>
      <c r="J2210" s="225">
        <f t="shared" si="593"/>
        <v>2062217.04</v>
      </c>
      <c r="K2210" s="21"/>
      <c r="L2210" s="203">
        <v>2062211.7</v>
      </c>
      <c r="M2210" s="203">
        <v>5.34</v>
      </c>
      <c r="O2210" s="190"/>
    </row>
    <row r="2211" spans="2:15" outlineLevel="2" x14ac:dyDescent="0.3">
      <c r="B2211" s="41" t="s">
        <v>2855</v>
      </c>
      <c r="C2211" s="42" t="s">
        <v>345</v>
      </c>
      <c r="D2211" s="43" t="s">
        <v>11</v>
      </c>
      <c r="E2211" s="44">
        <v>417</v>
      </c>
      <c r="F2211" s="45"/>
      <c r="G2211" s="45"/>
      <c r="H2211" s="45"/>
      <c r="I2211" s="45"/>
      <c r="J2211" s="116">
        <f>+SUBTOTAL(9,J2212:J2216)</f>
        <v>1198006.3899999999</v>
      </c>
      <c r="K2211" s="45"/>
      <c r="L2211" s="203">
        <v>0</v>
      </c>
      <c r="M2211" s="203"/>
      <c r="O2211" s="190"/>
    </row>
    <row r="2212" spans="2:15" ht="31.2" outlineLevel="3" x14ac:dyDescent="0.3">
      <c r="B2212" s="3" t="s">
        <v>2939</v>
      </c>
      <c r="C2212" s="2" t="s">
        <v>346</v>
      </c>
      <c r="D2212" s="22" t="s">
        <v>8</v>
      </c>
      <c r="E2212" s="193">
        <f>E2211*0.25</f>
        <v>104.25</v>
      </c>
      <c r="F2212" s="161">
        <f t="shared" ref="F2212:F2216" si="594">G2212+H2212+I2212*90</f>
        <v>1523.78</v>
      </c>
      <c r="G2212" s="161">
        <v>761.89</v>
      </c>
      <c r="H2212" s="161">
        <v>761.89</v>
      </c>
      <c r="I2212" s="161">
        <v>0</v>
      </c>
      <c r="J2212" s="225">
        <f t="shared" ref="J2212:J2216" si="595">E2212*F2212</f>
        <v>158854.07</v>
      </c>
      <c r="K2212" s="21"/>
      <c r="L2212" s="203">
        <v>158853.74</v>
      </c>
      <c r="M2212" s="203">
        <v>0.33</v>
      </c>
      <c r="O2212" s="190"/>
    </row>
    <row r="2213" spans="2:15" outlineLevel="3" x14ac:dyDescent="0.3">
      <c r="B2213" s="3" t="s">
        <v>2940</v>
      </c>
      <c r="C2213" s="2" t="s">
        <v>347</v>
      </c>
      <c r="D2213" s="22" t="s">
        <v>8</v>
      </c>
      <c r="E2213" s="193">
        <f>E2211*0.1</f>
        <v>41.7</v>
      </c>
      <c r="F2213" s="161">
        <f t="shared" si="594"/>
        <v>1347.96</v>
      </c>
      <c r="G2213" s="161">
        <v>410.25</v>
      </c>
      <c r="H2213" s="161">
        <v>937.71</v>
      </c>
      <c r="I2213" s="161">
        <v>0</v>
      </c>
      <c r="J2213" s="225">
        <f t="shared" si="595"/>
        <v>56209.93</v>
      </c>
      <c r="K2213" s="21"/>
      <c r="L2213" s="203">
        <v>56209.79</v>
      </c>
      <c r="M2213" s="203">
        <v>0.14000000000000001</v>
      </c>
      <c r="O2213" s="190"/>
    </row>
    <row r="2214" spans="2:15" outlineLevel="3" x14ac:dyDescent="0.3">
      <c r="B2214" s="3" t="s">
        <v>2941</v>
      </c>
      <c r="C2214" s="2" t="s">
        <v>348</v>
      </c>
      <c r="D2214" s="22" t="s">
        <v>11</v>
      </c>
      <c r="E2214" s="193">
        <f>E2211</f>
        <v>417</v>
      </c>
      <c r="F2214" s="161">
        <f t="shared" si="594"/>
        <v>874.42</v>
      </c>
      <c r="G2214" s="161">
        <v>216.85</v>
      </c>
      <c r="H2214" s="161">
        <v>657.57</v>
      </c>
      <c r="I2214" s="161">
        <v>0</v>
      </c>
      <c r="J2214" s="225">
        <f t="shared" si="595"/>
        <v>364633.14</v>
      </c>
      <c r="K2214" s="21"/>
      <c r="L2214" s="203">
        <v>364630.44</v>
      </c>
      <c r="M2214" s="203">
        <v>2.7</v>
      </c>
      <c r="O2214" s="190"/>
    </row>
    <row r="2215" spans="2:15" outlineLevel="3" x14ac:dyDescent="0.3">
      <c r="B2215" s="3" t="s">
        <v>2942</v>
      </c>
      <c r="C2215" s="2" t="s">
        <v>349</v>
      </c>
      <c r="D2215" s="22" t="s">
        <v>8</v>
      </c>
      <c r="E2215" s="193">
        <f>E2211*0.1</f>
        <v>41.7</v>
      </c>
      <c r="F2215" s="161">
        <f t="shared" si="594"/>
        <v>1347.96</v>
      </c>
      <c r="G2215" s="161">
        <v>410.25</v>
      </c>
      <c r="H2215" s="161">
        <v>937.71</v>
      </c>
      <c r="I2215" s="161">
        <v>0</v>
      </c>
      <c r="J2215" s="225">
        <f t="shared" si="595"/>
        <v>56209.93</v>
      </c>
      <c r="K2215" s="21"/>
      <c r="L2215" s="203">
        <v>56209.79</v>
      </c>
      <c r="M2215" s="203">
        <v>0.14000000000000001</v>
      </c>
      <c r="O2215" s="190"/>
    </row>
    <row r="2216" spans="2:15" outlineLevel="3" x14ac:dyDescent="0.3">
      <c r="B2216" s="3" t="s">
        <v>2943</v>
      </c>
      <c r="C2216" s="2" t="s">
        <v>350</v>
      </c>
      <c r="D2216" s="22" t="s">
        <v>8</v>
      </c>
      <c r="E2216" s="193">
        <f>E2211*1</f>
        <v>417</v>
      </c>
      <c r="F2216" s="161">
        <f t="shared" si="594"/>
        <v>1347.96</v>
      </c>
      <c r="G2216" s="161">
        <v>410.25</v>
      </c>
      <c r="H2216" s="161">
        <v>937.71</v>
      </c>
      <c r="I2216" s="161">
        <v>0</v>
      </c>
      <c r="J2216" s="225">
        <f t="shared" si="595"/>
        <v>562099.31999999995</v>
      </c>
      <c r="K2216" s="21"/>
      <c r="L2216" s="203">
        <v>562097.86</v>
      </c>
      <c r="M2216" s="203">
        <v>1.46</v>
      </c>
      <c r="O2216" s="190"/>
    </row>
    <row r="2217" spans="2:15" outlineLevel="2" x14ac:dyDescent="0.3">
      <c r="B2217" s="39"/>
      <c r="C2217" s="80" t="s">
        <v>351</v>
      </c>
      <c r="D2217" s="39"/>
      <c r="E2217" s="39"/>
      <c r="F2217" s="84"/>
      <c r="G2217" s="84"/>
      <c r="H2217" s="84"/>
      <c r="I2217" s="84"/>
      <c r="J2217" s="85">
        <f>+SUBTOTAL(9,J2218:J2223)</f>
        <v>897532.97</v>
      </c>
      <c r="K2217" s="166"/>
      <c r="L2217" s="203">
        <v>0</v>
      </c>
      <c r="M2217" s="203"/>
      <c r="O2217" s="190"/>
    </row>
    <row r="2218" spans="2:15" outlineLevel="2" x14ac:dyDescent="0.3">
      <c r="B2218" s="41" t="s">
        <v>2856</v>
      </c>
      <c r="C2218" s="52" t="s">
        <v>360</v>
      </c>
      <c r="D2218" s="53" t="s">
        <v>11</v>
      </c>
      <c r="E2218" s="44">
        <v>147</v>
      </c>
      <c r="F2218" s="45"/>
      <c r="G2218" s="45"/>
      <c r="H2218" s="45"/>
      <c r="I2218" s="45"/>
      <c r="J2218" s="116">
        <f>+SUBTOTAL(9,J2219:J2223)</f>
        <v>897532.97</v>
      </c>
      <c r="K2218" s="45"/>
      <c r="L2218" s="203">
        <v>0</v>
      </c>
      <c r="M2218" s="203"/>
      <c r="O2218" s="190"/>
    </row>
    <row r="2219" spans="2:15" ht="62.4" outlineLevel="3" x14ac:dyDescent="0.3">
      <c r="B2219" s="3" t="s">
        <v>2944</v>
      </c>
      <c r="C2219" s="2" t="s">
        <v>361</v>
      </c>
      <c r="D2219" s="22" t="s">
        <v>11</v>
      </c>
      <c r="E2219" s="193">
        <f>E2218</f>
        <v>147</v>
      </c>
      <c r="F2219" s="161">
        <f t="shared" ref="F2219:F2223" si="596">G2219+H2219+I2219*90</f>
        <v>3164.77</v>
      </c>
      <c r="G2219" s="161">
        <v>527.46</v>
      </c>
      <c r="H2219" s="161">
        <v>2637.31</v>
      </c>
      <c r="I2219" s="161">
        <v>0</v>
      </c>
      <c r="J2219" s="225">
        <f t="shared" ref="J2219:J2223" si="597">E2219*F2219</f>
        <v>465221.19</v>
      </c>
      <c r="K2219" s="21"/>
      <c r="L2219" s="203">
        <v>465220.82</v>
      </c>
      <c r="M2219" s="203">
        <v>0.37</v>
      </c>
      <c r="O2219" s="190"/>
    </row>
    <row r="2220" spans="2:15" outlineLevel="3" x14ac:dyDescent="0.3">
      <c r="B2220" s="3" t="s">
        <v>2945</v>
      </c>
      <c r="C2220" s="2" t="s">
        <v>299</v>
      </c>
      <c r="D2220" s="22" t="s">
        <v>11</v>
      </c>
      <c r="E2220" s="193">
        <f>E2218</f>
        <v>147</v>
      </c>
      <c r="F2220" s="161">
        <f t="shared" si="596"/>
        <v>426.66</v>
      </c>
      <c r="G2220" s="161">
        <v>234.43</v>
      </c>
      <c r="H2220" s="161">
        <v>192.23</v>
      </c>
      <c r="I2220" s="161">
        <v>0</v>
      </c>
      <c r="J2220" s="225">
        <f t="shared" si="597"/>
        <v>62719.02</v>
      </c>
      <c r="K2220" s="21"/>
      <c r="L2220" s="203">
        <v>62718.66</v>
      </c>
      <c r="M2220" s="203">
        <v>0.36</v>
      </c>
      <c r="O2220" s="190"/>
    </row>
    <row r="2221" spans="2:15" outlineLevel="3" x14ac:dyDescent="0.3">
      <c r="B2221" s="3" t="s">
        <v>2946</v>
      </c>
      <c r="C2221" s="2" t="s">
        <v>289</v>
      </c>
      <c r="D2221" s="22" t="s">
        <v>8</v>
      </c>
      <c r="E2221" s="193">
        <f>E2218*0.12</f>
        <v>17.64</v>
      </c>
      <c r="F2221" s="161">
        <f t="shared" si="596"/>
        <v>6798.39</v>
      </c>
      <c r="G2221" s="161">
        <v>1758.2</v>
      </c>
      <c r="H2221" s="161">
        <v>5040.1899999999996</v>
      </c>
      <c r="I2221" s="161">
        <v>0</v>
      </c>
      <c r="J2221" s="225">
        <f t="shared" si="597"/>
        <v>119923.6</v>
      </c>
      <c r="K2221" s="21"/>
      <c r="L2221" s="203">
        <v>119923.59</v>
      </c>
      <c r="M2221" s="203">
        <v>0.01</v>
      </c>
      <c r="O2221" s="190"/>
    </row>
    <row r="2222" spans="2:15" outlineLevel="3" x14ac:dyDescent="0.3">
      <c r="B2222" s="3" t="s">
        <v>2947</v>
      </c>
      <c r="C2222" s="2" t="s">
        <v>318</v>
      </c>
      <c r="D2222" s="22" t="s">
        <v>8</v>
      </c>
      <c r="E2222" s="193">
        <f>E2218*0.3</f>
        <v>44.1</v>
      </c>
      <c r="F2222" s="161">
        <f t="shared" si="596"/>
        <v>1347.96</v>
      </c>
      <c r="G2222" s="161">
        <v>410.25</v>
      </c>
      <c r="H2222" s="161">
        <v>937.71</v>
      </c>
      <c r="I2222" s="161">
        <v>0</v>
      </c>
      <c r="J2222" s="225">
        <f t="shared" si="597"/>
        <v>59445.04</v>
      </c>
      <c r="K2222" s="21"/>
      <c r="L2222" s="203">
        <v>59444.88</v>
      </c>
      <c r="M2222" s="203">
        <v>0.16</v>
      </c>
      <c r="O2222" s="190"/>
    </row>
    <row r="2223" spans="2:15" outlineLevel="3" x14ac:dyDescent="0.3">
      <c r="B2223" s="3" t="s">
        <v>2948</v>
      </c>
      <c r="C2223" s="2" t="s">
        <v>319</v>
      </c>
      <c r="D2223" s="22" t="s">
        <v>8</v>
      </c>
      <c r="E2223" s="193">
        <f>E2218*0.96</f>
        <v>141.12</v>
      </c>
      <c r="F2223" s="161">
        <f t="shared" si="596"/>
        <v>1347.96</v>
      </c>
      <c r="G2223" s="161">
        <v>410.25</v>
      </c>
      <c r="H2223" s="161">
        <v>937.71</v>
      </c>
      <c r="I2223" s="161">
        <v>0</v>
      </c>
      <c r="J2223" s="225">
        <f t="shared" si="597"/>
        <v>190224.12</v>
      </c>
      <c r="K2223" s="21"/>
      <c r="L2223" s="203">
        <v>190223.62</v>
      </c>
      <c r="M2223" s="203">
        <v>0.5</v>
      </c>
      <c r="O2223" s="190"/>
    </row>
    <row r="2224" spans="2:15" ht="46.8" outlineLevel="2" x14ac:dyDescent="0.3">
      <c r="B2224" s="39"/>
      <c r="C2224" s="30" t="s">
        <v>362</v>
      </c>
      <c r="D2224" s="40"/>
      <c r="E2224" s="50"/>
      <c r="F2224" s="84"/>
      <c r="G2224" s="99"/>
      <c r="H2224" s="99"/>
      <c r="I2224" s="99"/>
      <c r="J2224" s="206">
        <f>+SUBTOTAL(9,J2225:J2276)</f>
        <v>9064544.6699999999</v>
      </c>
      <c r="K2224" s="167" t="s">
        <v>363</v>
      </c>
      <c r="L2224" s="203">
        <v>0</v>
      </c>
      <c r="M2224" s="203"/>
      <c r="O2224" s="190"/>
    </row>
    <row r="2225" spans="2:15" outlineLevel="2" x14ac:dyDescent="0.3">
      <c r="B2225" s="41"/>
      <c r="C2225" s="81" t="s">
        <v>485</v>
      </c>
      <c r="D2225" s="53"/>
      <c r="E2225" s="44"/>
      <c r="F2225" s="45"/>
      <c r="G2225" s="45"/>
      <c r="H2225" s="45"/>
      <c r="I2225" s="45"/>
      <c r="J2225" s="121">
        <f>+SUBTOTAL(9,J2226:J2237)</f>
        <v>1906156.68</v>
      </c>
      <c r="K2225" s="45"/>
      <c r="L2225" s="203">
        <v>0</v>
      </c>
      <c r="M2225" s="203"/>
      <c r="O2225" s="190"/>
    </row>
    <row r="2226" spans="2:15" ht="31.2" outlineLevel="2" x14ac:dyDescent="0.3">
      <c r="B2226" s="41" t="s">
        <v>2857</v>
      </c>
      <c r="C2226" s="42" t="s">
        <v>297</v>
      </c>
      <c r="D2226" s="43" t="s">
        <v>11</v>
      </c>
      <c r="E2226" s="44">
        <v>332</v>
      </c>
      <c r="F2226" s="45"/>
      <c r="G2226" s="45"/>
      <c r="H2226" s="45"/>
      <c r="I2226" s="45"/>
      <c r="J2226" s="116">
        <f>+SUBTOTAL(9,J2227:J2231)</f>
        <v>1807598.84</v>
      </c>
      <c r="K2226" s="45"/>
      <c r="L2226" s="203">
        <v>0</v>
      </c>
      <c r="M2226" s="203"/>
      <c r="O2226" s="190"/>
    </row>
    <row r="2227" spans="2:15" ht="93.6" outlineLevel="3" x14ac:dyDescent="0.3">
      <c r="B2227" s="3" t="s">
        <v>2949</v>
      </c>
      <c r="C2227" s="2" t="s">
        <v>298</v>
      </c>
      <c r="D2227" s="22" t="s">
        <v>11</v>
      </c>
      <c r="E2227" s="193">
        <f>E2226</f>
        <v>332</v>
      </c>
      <c r="F2227" s="161">
        <f t="shared" ref="F2227:F2231" si="598">G2227+H2227+I2227*90</f>
        <v>3393.33</v>
      </c>
      <c r="G2227" s="161">
        <v>527.46</v>
      </c>
      <c r="H2227" s="161">
        <v>2865.87</v>
      </c>
      <c r="I2227" s="161">
        <v>0</v>
      </c>
      <c r="J2227" s="225">
        <f t="shared" ref="J2227:J2231" si="599">E2227*F2227</f>
        <v>1126585.56</v>
      </c>
      <c r="K2227" s="21"/>
      <c r="L2227" s="203">
        <v>1126586.8799999999</v>
      </c>
      <c r="M2227" s="203">
        <v>-1.32</v>
      </c>
      <c r="O2227" s="190"/>
    </row>
    <row r="2228" spans="2:15" outlineLevel="3" x14ac:dyDescent="0.3">
      <c r="B2228" s="3" t="s">
        <v>2950</v>
      </c>
      <c r="C2228" s="2" t="s">
        <v>299</v>
      </c>
      <c r="D2228" s="22" t="s">
        <v>11</v>
      </c>
      <c r="E2228" s="193">
        <f>E2226</f>
        <v>332</v>
      </c>
      <c r="F2228" s="161">
        <f t="shared" si="598"/>
        <v>426.66</v>
      </c>
      <c r="G2228" s="161">
        <v>234.43</v>
      </c>
      <c r="H2228" s="161">
        <v>192.23</v>
      </c>
      <c r="I2228" s="161">
        <v>0</v>
      </c>
      <c r="J2228" s="225">
        <f t="shared" si="599"/>
        <v>141651.12</v>
      </c>
      <c r="K2228" s="27"/>
      <c r="L2228" s="203">
        <v>141650.29999999999</v>
      </c>
      <c r="M2228" s="203">
        <v>0.82</v>
      </c>
      <c r="O2228" s="190"/>
    </row>
    <row r="2229" spans="2:15" outlineLevel="3" x14ac:dyDescent="0.3">
      <c r="B2229" s="3" t="s">
        <v>2951</v>
      </c>
      <c r="C2229" s="2" t="s">
        <v>289</v>
      </c>
      <c r="D2229" s="22" t="s">
        <v>8</v>
      </c>
      <c r="E2229" s="193">
        <f>E2226*0.12</f>
        <v>39.840000000000003</v>
      </c>
      <c r="F2229" s="161">
        <f t="shared" si="598"/>
        <v>6798.39</v>
      </c>
      <c r="G2229" s="161">
        <v>1758.2</v>
      </c>
      <c r="H2229" s="161">
        <v>5040.1899999999996</v>
      </c>
      <c r="I2229" s="161">
        <v>0</v>
      </c>
      <c r="J2229" s="225">
        <f t="shared" si="599"/>
        <v>270847.86</v>
      </c>
      <c r="K2229" s="21"/>
      <c r="L2229" s="203">
        <v>270847.83</v>
      </c>
      <c r="M2229" s="203">
        <v>0.03</v>
      </c>
      <c r="O2229" s="190"/>
    </row>
    <row r="2230" spans="2:15" outlineLevel="3" x14ac:dyDescent="0.3">
      <c r="B2230" s="3" t="s">
        <v>2953</v>
      </c>
      <c r="C2230" s="2" t="s">
        <v>300</v>
      </c>
      <c r="D2230" s="22" t="s">
        <v>8</v>
      </c>
      <c r="E2230" s="193">
        <f>E2226*0.3</f>
        <v>99.6</v>
      </c>
      <c r="F2230" s="161">
        <f t="shared" si="598"/>
        <v>1347.96</v>
      </c>
      <c r="G2230" s="161">
        <v>410.25</v>
      </c>
      <c r="H2230" s="161">
        <v>937.71</v>
      </c>
      <c r="I2230" s="161">
        <v>0</v>
      </c>
      <c r="J2230" s="225">
        <f t="shared" si="599"/>
        <v>134256.82</v>
      </c>
      <c r="K2230" s="21"/>
      <c r="L2230" s="203">
        <v>134256.47</v>
      </c>
      <c r="M2230" s="203">
        <v>0.35</v>
      </c>
      <c r="O2230" s="190"/>
    </row>
    <row r="2231" spans="2:15" outlineLevel="3" x14ac:dyDescent="0.3">
      <c r="B2231" s="3" t="s">
        <v>2952</v>
      </c>
      <c r="C2231" s="2" t="s">
        <v>291</v>
      </c>
      <c r="D2231" s="22" t="s">
        <v>11</v>
      </c>
      <c r="E2231" s="193">
        <f>E2226</f>
        <v>332</v>
      </c>
      <c r="F2231" s="161">
        <f t="shared" si="598"/>
        <v>404.39</v>
      </c>
      <c r="G2231" s="161">
        <v>263.73</v>
      </c>
      <c r="H2231" s="161">
        <v>140.66</v>
      </c>
      <c r="I2231" s="161">
        <v>0</v>
      </c>
      <c r="J2231" s="225">
        <f t="shared" si="599"/>
        <v>134257.48000000001</v>
      </c>
      <c r="K2231" s="21"/>
      <c r="L2231" s="203">
        <v>134256.47</v>
      </c>
      <c r="M2231" s="203">
        <v>1.01</v>
      </c>
      <c r="O2231" s="190"/>
    </row>
    <row r="2232" spans="2:15" ht="31.2" outlineLevel="2" x14ac:dyDescent="0.3">
      <c r="B2232" s="41" t="s">
        <v>2858</v>
      </c>
      <c r="C2232" s="42" t="s">
        <v>286</v>
      </c>
      <c r="D2232" s="43" t="s">
        <v>11</v>
      </c>
      <c r="E2232" s="44">
        <v>24</v>
      </c>
      <c r="F2232" s="45"/>
      <c r="G2232" s="45"/>
      <c r="H2232" s="45"/>
      <c r="I2232" s="45"/>
      <c r="J2232" s="116">
        <f>+SUBTOTAL(9,J2233:J2237)</f>
        <v>98557.84</v>
      </c>
      <c r="K2232" s="45"/>
      <c r="L2232" s="203">
        <v>0</v>
      </c>
      <c r="M2232" s="203"/>
      <c r="O2232" s="190"/>
    </row>
    <row r="2233" spans="2:15" ht="31.2" outlineLevel="3" x14ac:dyDescent="0.3">
      <c r="B2233" s="3" t="s">
        <v>2954</v>
      </c>
      <c r="C2233" s="2" t="s">
        <v>287</v>
      </c>
      <c r="D2233" s="22" t="s">
        <v>11</v>
      </c>
      <c r="E2233" s="193">
        <f>E2232</f>
        <v>24</v>
      </c>
      <c r="F2233" s="161">
        <f t="shared" ref="F2233:F2237" si="600">G2233+H2233+I2233*90</f>
        <v>961.15</v>
      </c>
      <c r="G2233" s="161">
        <v>257.87</v>
      </c>
      <c r="H2233" s="161">
        <v>703.28</v>
      </c>
      <c r="I2233" s="161">
        <v>0</v>
      </c>
      <c r="J2233" s="225">
        <f t="shared" ref="J2233:J2237" si="601">E2233*F2233</f>
        <v>23067.599999999999</v>
      </c>
      <c r="K2233" s="27"/>
      <c r="L2233" s="203">
        <v>23067.64</v>
      </c>
      <c r="M2233" s="203">
        <v>-0.04</v>
      </c>
      <c r="O2233" s="190"/>
    </row>
    <row r="2234" spans="2:15" ht="31.2" outlineLevel="3" x14ac:dyDescent="0.3">
      <c r="B2234" s="3" t="s">
        <v>2955</v>
      </c>
      <c r="C2234" s="2" t="s">
        <v>288</v>
      </c>
      <c r="D2234" s="22" t="s">
        <v>11</v>
      </c>
      <c r="E2234" s="193">
        <f>E2232</f>
        <v>24</v>
      </c>
      <c r="F2234" s="161">
        <f t="shared" si="600"/>
        <v>1251.25</v>
      </c>
      <c r="G2234" s="161">
        <v>266.66000000000003</v>
      </c>
      <c r="H2234" s="161">
        <v>984.59</v>
      </c>
      <c r="I2234" s="161">
        <v>0</v>
      </c>
      <c r="J2234" s="225">
        <f t="shared" si="601"/>
        <v>30030</v>
      </c>
      <c r="K2234" s="27"/>
      <c r="L2234" s="203">
        <v>30030.13</v>
      </c>
      <c r="M2234" s="203">
        <v>-0.13</v>
      </c>
      <c r="O2234" s="190"/>
    </row>
    <row r="2235" spans="2:15" outlineLevel="3" x14ac:dyDescent="0.3">
      <c r="B2235" s="3" t="s">
        <v>2956</v>
      </c>
      <c r="C2235" s="2" t="s">
        <v>289</v>
      </c>
      <c r="D2235" s="22" t="s">
        <v>8</v>
      </c>
      <c r="E2235" s="193">
        <f>E2232*0.12</f>
        <v>2.88</v>
      </c>
      <c r="F2235" s="161">
        <f t="shared" si="600"/>
        <v>6798.39</v>
      </c>
      <c r="G2235" s="161">
        <v>1758.2</v>
      </c>
      <c r="H2235" s="161">
        <v>5040.1899999999996</v>
      </c>
      <c r="I2235" s="161">
        <v>0</v>
      </c>
      <c r="J2235" s="225">
        <f t="shared" si="601"/>
        <v>19579.36</v>
      </c>
      <c r="K2235" s="21"/>
      <c r="L2235" s="203">
        <v>19579.36</v>
      </c>
      <c r="M2235" s="203">
        <v>0</v>
      </c>
      <c r="O2235" s="190"/>
    </row>
    <row r="2236" spans="2:15" outlineLevel="3" x14ac:dyDescent="0.3">
      <c r="B2236" s="3" t="s">
        <v>2957</v>
      </c>
      <c r="C2236" s="2" t="s">
        <v>290</v>
      </c>
      <c r="D2236" s="22" t="s">
        <v>8</v>
      </c>
      <c r="E2236" s="193">
        <f>E2232*0.5</f>
        <v>12</v>
      </c>
      <c r="F2236" s="161">
        <f t="shared" si="600"/>
        <v>1347.96</v>
      </c>
      <c r="G2236" s="161">
        <v>410.25</v>
      </c>
      <c r="H2236" s="161">
        <v>937.71</v>
      </c>
      <c r="I2236" s="161">
        <v>0</v>
      </c>
      <c r="J2236" s="225">
        <f t="shared" si="601"/>
        <v>16175.52</v>
      </c>
      <c r="K2236" s="21"/>
      <c r="L2236" s="203">
        <v>16175.48</v>
      </c>
      <c r="M2236" s="203">
        <v>0.04</v>
      </c>
      <c r="O2236" s="190"/>
    </row>
    <row r="2237" spans="2:15" outlineLevel="3" x14ac:dyDescent="0.3">
      <c r="B2237" s="3" t="s">
        <v>2958</v>
      </c>
      <c r="C2237" s="2" t="s">
        <v>291</v>
      </c>
      <c r="D2237" s="22" t="s">
        <v>11</v>
      </c>
      <c r="E2237" s="193">
        <f>E2232</f>
        <v>24</v>
      </c>
      <c r="F2237" s="161">
        <f t="shared" si="600"/>
        <v>404.39</v>
      </c>
      <c r="G2237" s="161">
        <v>263.73</v>
      </c>
      <c r="H2237" s="161">
        <v>140.66</v>
      </c>
      <c r="I2237" s="161">
        <v>0</v>
      </c>
      <c r="J2237" s="225">
        <f t="shared" si="601"/>
        <v>9705.36</v>
      </c>
      <c r="K2237" s="21"/>
      <c r="L2237" s="203">
        <v>9705.2900000000009</v>
      </c>
      <c r="M2237" s="203">
        <v>7.0000000000000007E-2</v>
      </c>
      <c r="O2237" s="190"/>
    </row>
    <row r="2238" spans="2:15" outlineLevel="2" x14ac:dyDescent="0.3">
      <c r="B2238" s="30"/>
      <c r="C2238" s="30" t="s">
        <v>486</v>
      </c>
      <c r="D2238" s="40"/>
      <c r="E2238" s="50"/>
      <c r="F2238" s="84"/>
      <c r="G2238" s="99"/>
      <c r="H2238" s="99"/>
      <c r="I2238" s="99"/>
      <c r="J2238" s="205">
        <f>+SUBTOTAL(9,J2239:J2250)</f>
        <v>765379.38</v>
      </c>
      <c r="K2238" s="167"/>
      <c r="L2238" s="203">
        <v>0</v>
      </c>
      <c r="M2238" s="203"/>
      <c r="O2238" s="190"/>
    </row>
    <row r="2239" spans="2:15" ht="31.2" outlineLevel="2" x14ac:dyDescent="0.3">
      <c r="B2239" s="41" t="s">
        <v>2859</v>
      </c>
      <c r="C2239" s="42" t="s">
        <v>297</v>
      </c>
      <c r="D2239" s="43" t="s">
        <v>11</v>
      </c>
      <c r="E2239" s="44">
        <v>127</v>
      </c>
      <c r="F2239" s="45"/>
      <c r="G2239" s="45"/>
      <c r="H2239" s="45"/>
      <c r="I2239" s="45"/>
      <c r="J2239" s="116">
        <f>+SUBTOTAL(9,J2240:J2244)</f>
        <v>691461</v>
      </c>
      <c r="K2239" s="45"/>
      <c r="L2239" s="203">
        <v>0</v>
      </c>
      <c r="M2239" s="203"/>
      <c r="O2239" s="190"/>
    </row>
    <row r="2240" spans="2:15" ht="93.6" outlineLevel="3" x14ac:dyDescent="0.3">
      <c r="B2240" s="3" t="s">
        <v>2959</v>
      </c>
      <c r="C2240" s="2" t="s">
        <v>298</v>
      </c>
      <c r="D2240" s="22" t="s">
        <v>11</v>
      </c>
      <c r="E2240" s="193">
        <f>E2239</f>
        <v>127</v>
      </c>
      <c r="F2240" s="161">
        <f t="shared" ref="F2240:F2244" si="602">G2240+H2240+I2240*90</f>
        <v>3393.33</v>
      </c>
      <c r="G2240" s="161">
        <v>527.46</v>
      </c>
      <c r="H2240" s="161">
        <v>2865.87</v>
      </c>
      <c r="I2240" s="161">
        <v>0</v>
      </c>
      <c r="J2240" s="225">
        <f t="shared" ref="J2240:J2244" si="603">E2240*F2240</f>
        <v>430952.91</v>
      </c>
      <c r="K2240" s="21"/>
      <c r="L2240" s="203">
        <v>430953.42</v>
      </c>
      <c r="M2240" s="203">
        <v>-0.51</v>
      </c>
      <c r="O2240" s="190"/>
    </row>
    <row r="2241" spans="2:15" outlineLevel="3" x14ac:dyDescent="0.3">
      <c r="B2241" s="3" t="s">
        <v>2961</v>
      </c>
      <c r="C2241" s="2" t="s">
        <v>299</v>
      </c>
      <c r="D2241" s="22" t="s">
        <v>11</v>
      </c>
      <c r="E2241" s="193">
        <f>E2239</f>
        <v>127</v>
      </c>
      <c r="F2241" s="161">
        <f t="shared" si="602"/>
        <v>426.66</v>
      </c>
      <c r="G2241" s="161">
        <v>234.43</v>
      </c>
      <c r="H2241" s="161">
        <v>192.23</v>
      </c>
      <c r="I2241" s="161">
        <v>0</v>
      </c>
      <c r="J2241" s="225">
        <f t="shared" si="603"/>
        <v>54185.82</v>
      </c>
      <c r="K2241" s="27"/>
      <c r="L2241" s="203">
        <v>54185.51</v>
      </c>
      <c r="M2241" s="203">
        <v>0.31</v>
      </c>
      <c r="O2241" s="190"/>
    </row>
    <row r="2242" spans="2:15" outlineLevel="3" x14ac:dyDescent="0.3">
      <c r="B2242" s="3" t="s">
        <v>2960</v>
      </c>
      <c r="C2242" s="2" t="s">
        <v>289</v>
      </c>
      <c r="D2242" s="22" t="s">
        <v>8</v>
      </c>
      <c r="E2242" s="193">
        <f>E2239*0.12</f>
        <v>15.24</v>
      </c>
      <c r="F2242" s="161">
        <f t="shared" si="602"/>
        <v>6798.39</v>
      </c>
      <c r="G2242" s="161">
        <v>1758.2</v>
      </c>
      <c r="H2242" s="161">
        <v>5040.1899999999996</v>
      </c>
      <c r="I2242" s="161">
        <v>0</v>
      </c>
      <c r="J2242" s="225">
        <f t="shared" si="603"/>
        <v>103607.46</v>
      </c>
      <c r="K2242" s="21"/>
      <c r="L2242" s="203">
        <v>103607.45</v>
      </c>
      <c r="M2242" s="203">
        <v>0.01</v>
      </c>
      <c r="O2242" s="190"/>
    </row>
    <row r="2243" spans="2:15" outlineLevel="3" x14ac:dyDescent="0.3">
      <c r="B2243" s="3" t="s">
        <v>2962</v>
      </c>
      <c r="C2243" s="2" t="s">
        <v>300</v>
      </c>
      <c r="D2243" s="22" t="s">
        <v>8</v>
      </c>
      <c r="E2243" s="193">
        <f>E2239*0.3</f>
        <v>38.1</v>
      </c>
      <c r="F2243" s="161">
        <f t="shared" si="602"/>
        <v>1347.96</v>
      </c>
      <c r="G2243" s="161">
        <v>410.25</v>
      </c>
      <c r="H2243" s="161">
        <v>937.71</v>
      </c>
      <c r="I2243" s="161">
        <v>0</v>
      </c>
      <c r="J2243" s="225">
        <f t="shared" si="603"/>
        <v>51357.279999999999</v>
      </c>
      <c r="K2243" s="21"/>
      <c r="L2243" s="203">
        <v>51357.14</v>
      </c>
      <c r="M2243" s="203">
        <v>0.14000000000000001</v>
      </c>
      <c r="O2243" s="190"/>
    </row>
    <row r="2244" spans="2:15" outlineLevel="3" x14ac:dyDescent="0.3">
      <c r="B2244" s="3" t="s">
        <v>2963</v>
      </c>
      <c r="C2244" s="2" t="s">
        <v>291</v>
      </c>
      <c r="D2244" s="22" t="s">
        <v>11</v>
      </c>
      <c r="E2244" s="193">
        <f>E2239</f>
        <v>127</v>
      </c>
      <c r="F2244" s="161">
        <f t="shared" si="602"/>
        <v>404.39</v>
      </c>
      <c r="G2244" s="161">
        <v>263.73</v>
      </c>
      <c r="H2244" s="161">
        <v>140.66</v>
      </c>
      <c r="I2244" s="161">
        <v>0</v>
      </c>
      <c r="J2244" s="225">
        <f t="shared" si="603"/>
        <v>51357.53</v>
      </c>
      <c r="K2244" s="21"/>
      <c r="L2244" s="203">
        <v>51357.14</v>
      </c>
      <c r="M2244" s="203">
        <v>0.39</v>
      </c>
      <c r="O2244" s="190"/>
    </row>
    <row r="2245" spans="2:15" ht="31.2" outlineLevel="2" x14ac:dyDescent="0.3">
      <c r="B2245" s="41" t="s">
        <v>2860</v>
      </c>
      <c r="C2245" s="42" t="s">
        <v>286</v>
      </c>
      <c r="D2245" s="43" t="s">
        <v>11</v>
      </c>
      <c r="E2245" s="44">
        <v>18</v>
      </c>
      <c r="F2245" s="45"/>
      <c r="G2245" s="45"/>
      <c r="H2245" s="45"/>
      <c r="I2245" s="45"/>
      <c r="J2245" s="116">
        <f>+SUBTOTAL(9,J2246:J2250)</f>
        <v>73918.38</v>
      </c>
      <c r="K2245" s="45"/>
      <c r="L2245" s="203">
        <v>0</v>
      </c>
      <c r="M2245" s="203"/>
      <c r="O2245" s="190"/>
    </row>
    <row r="2246" spans="2:15" ht="31.2" outlineLevel="3" x14ac:dyDescent="0.3">
      <c r="B2246" s="3" t="s">
        <v>2964</v>
      </c>
      <c r="C2246" s="2" t="s">
        <v>287</v>
      </c>
      <c r="D2246" s="22" t="s">
        <v>11</v>
      </c>
      <c r="E2246" s="193">
        <f>E2245</f>
        <v>18</v>
      </c>
      <c r="F2246" s="161">
        <f t="shared" ref="F2246:F2250" si="604">G2246+H2246+I2246*90</f>
        <v>961.15</v>
      </c>
      <c r="G2246" s="161">
        <v>257.87</v>
      </c>
      <c r="H2246" s="161">
        <v>703.28</v>
      </c>
      <c r="I2246" s="161">
        <v>0</v>
      </c>
      <c r="J2246" s="225">
        <f t="shared" ref="J2246:J2250" si="605">E2246*F2246</f>
        <v>17300.7</v>
      </c>
      <c r="K2246" s="27"/>
      <c r="L2246" s="203">
        <v>17300.73</v>
      </c>
      <c r="M2246" s="203">
        <v>-0.03</v>
      </c>
      <c r="O2246" s="190"/>
    </row>
    <row r="2247" spans="2:15" ht="31.2" outlineLevel="3" x14ac:dyDescent="0.3">
      <c r="B2247" s="3" t="s">
        <v>2965</v>
      </c>
      <c r="C2247" s="2" t="s">
        <v>288</v>
      </c>
      <c r="D2247" s="22" t="s">
        <v>11</v>
      </c>
      <c r="E2247" s="193">
        <f>E2245</f>
        <v>18</v>
      </c>
      <c r="F2247" s="161">
        <f t="shared" si="604"/>
        <v>1251.25</v>
      </c>
      <c r="G2247" s="161">
        <v>266.66000000000003</v>
      </c>
      <c r="H2247" s="161">
        <v>984.59</v>
      </c>
      <c r="I2247" s="161">
        <v>0</v>
      </c>
      <c r="J2247" s="225">
        <f t="shared" si="605"/>
        <v>22522.5</v>
      </c>
      <c r="K2247" s="27"/>
      <c r="L2247" s="203">
        <v>22522.6</v>
      </c>
      <c r="M2247" s="203">
        <v>-0.1</v>
      </c>
      <c r="O2247" s="190"/>
    </row>
    <row r="2248" spans="2:15" outlineLevel="3" x14ac:dyDescent="0.3">
      <c r="B2248" s="3" t="s">
        <v>2966</v>
      </c>
      <c r="C2248" s="2" t="s">
        <v>289</v>
      </c>
      <c r="D2248" s="22" t="s">
        <v>8</v>
      </c>
      <c r="E2248" s="193">
        <f>E2245*0.12</f>
        <v>2.16</v>
      </c>
      <c r="F2248" s="161">
        <f t="shared" si="604"/>
        <v>6798.39</v>
      </c>
      <c r="G2248" s="161">
        <v>1758.2</v>
      </c>
      <c r="H2248" s="161">
        <v>5040.1899999999996</v>
      </c>
      <c r="I2248" s="161">
        <v>0</v>
      </c>
      <c r="J2248" s="225">
        <f t="shared" si="605"/>
        <v>14684.52</v>
      </c>
      <c r="K2248" s="21"/>
      <c r="L2248" s="203">
        <v>14684.52</v>
      </c>
      <c r="M2248" s="203">
        <v>0</v>
      </c>
      <c r="O2248" s="190"/>
    </row>
    <row r="2249" spans="2:15" outlineLevel="3" x14ac:dyDescent="0.3">
      <c r="B2249" s="3" t="s">
        <v>2967</v>
      </c>
      <c r="C2249" s="2" t="s">
        <v>290</v>
      </c>
      <c r="D2249" s="22" t="s">
        <v>8</v>
      </c>
      <c r="E2249" s="193">
        <f>E2245*0.5</f>
        <v>9</v>
      </c>
      <c r="F2249" s="161">
        <f t="shared" si="604"/>
        <v>1347.96</v>
      </c>
      <c r="G2249" s="161">
        <v>410.25</v>
      </c>
      <c r="H2249" s="161">
        <v>937.71</v>
      </c>
      <c r="I2249" s="161">
        <v>0</v>
      </c>
      <c r="J2249" s="225">
        <f t="shared" si="605"/>
        <v>12131.64</v>
      </c>
      <c r="K2249" s="21"/>
      <c r="L2249" s="203">
        <v>12131.61</v>
      </c>
      <c r="M2249" s="203">
        <v>0.03</v>
      </c>
      <c r="O2249" s="190"/>
    </row>
    <row r="2250" spans="2:15" outlineLevel="3" x14ac:dyDescent="0.3">
      <c r="B2250" s="3" t="s">
        <v>2968</v>
      </c>
      <c r="C2250" s="2" t="s">
        <v>291</v>
      </c>
      <c r="D2250" s="22" t="s">
        <v>11</v>
      </c>
      <c r="E2250" s="193">
        <f>E2245</f>
        <v>18</v>
      </c>
      <c r="F2250" s="161">
        <f t="shared" si="604"/>
        <v>404.39</v>
      </c>
      <c r="G2250" s="161">
        <v>263.73</v>
      </c>
      <c r="H2250" s="161">
        <v>140.66</v>
      </c>
      <c r="I2250" s="161">
        <v>0</v>
      </c>
      <c r="J2250" s="225">
        <f t="shared" si="605"/>
        <v>7279.02</v>
      </c>
      <c r="K2250" s="21"/>
      <c r="L2250" s="203">
        <v>7278.97</v>
      </c>
      <c r="M2250" s="203">
        <v>0.05</v>
      </c>
      <c r="O2250" s="190"/>
    </row>
    <row r="2251" spans="2:15" outlineLevel="2" x14ac:dyDescent="0.3">
      <c r="B2251" s="30"/>
      <c r="C2251" s="30" t="s">
        <v>487</v>
      </c>
      <c r="D2251" s="40"/>
      <c r="E2251" s="50"/>
      <c r="F2251" s="84"/>
      <c r="G2251" s="99"/>
      <c r="H2251" s="99"/>
      <c r="I2251" s="99"/>
      <c r="J2251" s="205">
        <f>+SUBTOTAL(9,J2252:J2257)</f>
        <v>67342.77</v>
      </c>
      <c r="K2251" s="167"/>
      <c r="L2251" s="203">
        <v>0</v>
      </c>
      <c r="M2251" s="203"/>
      <c r="O2251" s="190"/>
    </row>
    <row r="2252" spans="2:15" ht="31.2" outlineLevel="2" x14ac:dyDescent="0.3">
      <c r="B2252" s="82" t="s">
        <v>2861</v>
      </c>
      <c r="C2252" s="42" t="s">
        <v>292</v>
      </c>
      <c r="D2252" s="43" t="s">
        <v>11</v>
      </c>
      <c r="E2252" s="44">
        <v>11</v>
      </c>
      <c r="F2252" s="45"/>
      <c r="G2252" s="45"/>
      <c r="H2252" s="45"/>
      <c r="I2252" s="45"/>
      <c r="J2252" s="116">
        <f>+SUBTOTAL(9,J2253:J2257)</f>
        <v>67342.77</v>
      </c>
      <c r="K2252" s="45"/>
      <c r="L2252" s="203">
        <v>0</v>
      </c>
      <c r="M2252" s="203"/>
      <c r="O2252" s="190"/>
    </row>
    <row r="2253" spans="2:15" ht="78" outlineLevel="3" x14ac:dyDescent="0.3">
      <c r="B2253" s="79" t="s">
        <v>2969</v>
      </c>
      <c r="C2253" s="2" t="s">
        <v>293</v>
      </c>
      <c r="D2253" s="22" t="s">
        <v>11</v>
      </c>
      <c r="E2253" s="193">
        <f>E2252</f>
        <v>11</v>
      </c>
      <c r="F2253" s="161">
        <f t="shared" ref="F2253:F2257" si="606">G2253+H2253+I2253*90</f>
        <v>3393.33</v>
      </c>
      <c r="G2253" s="161">
        <v>527.46</v>
      </c>
      <c r="H2253" s="161">
        <v>2865.87</v>
      </c>
      <c r="I2253" s="161">
        <v>0</v>
      </c>
      <c r="J2253" s="225">
        <f t="shared" ref="J2253:J2257" si="607">E2253*F2253</f>
        <v>37326.629999999997</v>
      </c>
      <c r="K2253" s="27"/>
      <c r="L2253" s="203">
        <v>37326.67</v>
      </c>
      <c r="M2253" s="203">
        <v>-0.04</v>
      </c>
      <c r="O2253" s="190"/>
    </row>
    <row r="2254" spans="2:15" outlineLevel="3" x14ac:dyDescent="0.3">
      <c r="B2254" s="79" t="s">
        <v>2971</v>
      </c>
      <c r="C2254" s="2" t="s">
        <v>294</v>
      </c>
      <c r="D2254" s="22" t="s">
        <v>11</v>
      </c>
      <c r="E2254" s="193">
        <f>E2252</f>
        <v>11</v>
      </c>
      <c r="F2254" s="161">
        <f t="shared" si="606"/>
        <v>426.66</v>
      </c>
      <c r="G2254" s="161">
        <v>234.43</v>
      </c>
      <c r="H2254" s="161">
        <v>192.23</v>
      </c>
      <c r="I2254" s="161">
        <v>0</v>
      </c>
      <c r="J2254" s="225">
        <f t="shared" si="607"/>
        <v>4693.26</v>
      </c>
      <c r="K2254" s="27"/>
      <c r="L2254" s="203">
        <v>4693.2299999999996</v>
      </c>
      <c r="M2254" s="203">
        <v>0.03</v>
      </c>
      <c r="O2254" s="190"/>
    </row>
    <row r="2255" spans="2:15" outlineLevel="3" x14ac:dyDescent="0.3">
      <c r="B2255" s="79" t="s">
        <v>2972</v>
      </c>
      <c r="C2255" s="2" t="s">
        <v>295</v>
      </c>
      <c r="D2255" s="22" t="s">
        <v>8</v>
      </c>
      <c r="E2255" s="193">
        <f>E2252*0.18</f>
        <v>1.98</v>
      </c>
      <c r="F2255" s="161">
        <f t="shared" si="606"/>
        <v>6798.39</v>
      </c>
      <c r="G2255" s="161">
        <v>1758.2</v>
      </c>
      <c r="H2255" s="161">
        <v>5040.1899999999996</v>
      </c>
      <c r="I2255" s="161">
        <v>0</v>
      </c>
      <c r="J2255" s="225">
        <f t="shared" si="607"/>
        <v>13460.81</v>
      </c>
      <c r="K2255" s="27"/>
      <c r="L2255" s="203">
        <v>13460.81</v>
      </c>
      <c r="M2255" s="203">
        <v>0</v>
      </c>
      <c r="O2255" s="190"/>
    </row>
    <row r="2256" spans="2:15" outlineLevel="3" x14ac:dyDescent="0.3">
      <c r="B2256" s="79" t="s">
        <v>2973</v>
      </c>
      <c r="C2256" s="2" t="s">
        <v>296</v>
      </c>
      <c r="D2256" s="22" t="s">
        <v>8</v>
      </c>
      <c r="E2256" s="193">
        <f>E2252*0.5</f>
        <v>5.5</v>
      </c>
      <c r="F2256" s="161">
        <f t="shared" si="606"/>
        <v>1347.96</v>
      </c>
      <c r="G2256" s="161">
        <v>410.25</v>
      </c>
      <c r="H2256" s="161">
        <v>937.71</v>
      </c>
      <c r="I2256" s="161">
        <v>0</v>
      </c>
      <c r="J2256" s="225">
        <f t="shared" si="607"/>
        <v>7413.78</v>
      </c>
      <c r="K2256" s="27"/>
      <c r="L2256" s="203">
        <v>7413.76</v>
      </c>
      <c r="M2256" s="203">
        <v>0.02</v>
      </c>
      <c r="O2256" s="190"/>
    </row>
    <row r="2257" spans="2:15" outlineLevel="3" x14ac:dyDescent="0.3">
      <c r="B2257" s="79" t="s">
        <v>2970</v>
      </c>
      <c r="C2257" s="2" t="s">
        <v>291</v>
      </c>
      <c r="D2257" s="22" t="s">
        <v>11</v>
      </c>
      <c r="E2257" s="193">
        <f>E2252</f>
        <v>11</v>
      </c>
      <c r="F2257" s="161">
        <f t="shared" si="606"/>
        <v>404.39</v>
      </c>
      <c r="G2257" s="161">
        <v>263.73</v>
      </c>
      <c r="H2257" s="161">
        <v>140.66</v>
      </c>
      <c r="I2257" s="161">
        <v>0</v>
      </c>
      <c r="J2257" s="225">
        <f t="shared" si="607"/>
        <v>4448.29</v>
      </c>
      <c r="K2257" s="21"/>
      <c r="L2257" s="203">
        <v>4448.26</v>
      </c>
      <c r="M2257" s="203">
        <v>0.03</v>
      </c>
      <c r="O2257" s="190"/>
    </row>
    <row r="2258" spans="2:15" outlineLevel="2" x14ac:dyDescent="0.3">
      <c r="B2258" s="80"/>
      <c r="C2258" s="30" t="s">
        <v>488</v>
      </c>
      <c r="D2258" s="40"/>
      <c r="E2258" s="50"/>
      <c r="F2258" s="84"/>
      <c r="G2258" s="99"/>
      <c r="H2258" s="99"/>
      <c r="I2258" s="99"/>
      <c r="J2258" s="205">
        <f>+SUBTOTAL(9,J2259:J2264)</f>
        <v>599962.88</v>
      </c>
      <c r="K2258" s="167"/>
      <c r="L2258" s="203">
        <v>0</v>
      </c>
      <c r="M2258" s="203"/>
      <c r="O2258" s="190"/>
    </row>
    <row r="2259" spans="2:15" ht="31.2" outlineLevel="2" x14ac:dyDescent="0.3">
      <c r="B2259" s="82" t="s">
        <v>2862</v>
      </c>
      <c r="C2259" s="42" t="s">
        <v>292</v>
      </c>
      <c r="D2259" s="43" t="s">
        <v>11</v>
      </c>
      <c r="E2259" s="44">
        <v>98</v>
      </c>
      <c r="F2259" s="45"/>
      <c r="G2259" s="45"/>
      <c r="H2259" s="45"/>
      <c r="I2259" s="45"/>
      <c r="J2259" s="116">
        <f>+SUBTOTAL(9,J2260:J2264)</f>
        <v>599962.88</v>
      </c>
      <c r="K2259" s="45"/>
      <c r="L2259" s="203">
        <v>0</v>
      </c>
      <c r="M2259" s="203"/>
      <c r="O2259" s="190"/>
    </row>
    <row r="2260" spans="2:15" ht="78" outlineLevel="3" x14ac:dyDescent="0.3">
      <c r="B2260" s="79" t="s">
        <v>2974</v>
      </c>
      <c r="C2260" s="2" t="s">
        <v>293</v>
      </c>
      <c r="D2260" s="22" t="s">
        <v>11</v>
      </c>
      <c r="E2260" s="193">
        <f>E2259</f>
        <v>98</v>
      </c>
      <c r="F2260" s="161">
        <f t="shared" ref="F2260:F2264" si="608">G2260+H2260+I2260*90</f>
        <v>3393.33</v>
      </c>
      <c r="G2260" s="161">
        <v>527.46</v>
      </c>
      <c r="H2260" s="161">
        <v>2865.87</v>
      </c>
      <c r="I2260" s="161">
        <v>0</v>
      </c>
      <c r="J2260" s="225">
        <f t="shared" ref="J2260:J2264" si="609">E2260*F2260</f>
        <v>332546.34000000003</v>
      </c>
      <c r="K2260" s="27"/>
      <c r="L2260" s="203">
        <v>332546.73</v>
      </c>
      <c r="M2260" s="203">
        <v>-0.39</v>
      </c>
      <c r="O2260" s="190"/>
    </row>
    <row r="2261" spans="2:15" outlineLevel="3" x14ac:dyDescent="0.3">
      <c r="B2261" s="79" t="s">
        <v>2975</v>
      </c>
      <c r="C2261" s="2" t="s">
        <v>294</v>
      </c>
      <c r="D2261" s="22" t="s">
        <v>11</v>
      </c>
      <c r="E2261" s="193">
        <f>E2259</f>
        <v>98</v>
      </c>
      <c r="F2261" s="161">
        <f t="shared" si="608"/>
        <v>426.66</v>
      </c>
      <c r="G2261" s="161">
        <v>234.43</v>
      </c>
      <c r="H2261" s="161">
        <v>192.23</v>
      </c>
      <c r="I2261" s="161">
        <v>0</v>
      </c>
      <c r="J2261" s="225">
        <f t="shared" si="609"/>
        <v>41812.68</v>
      </c>
      <c r="K2261" s="27"/>
      <c r="L2261" s="203">
        <v>41812.44</v>
      </c>
      <c r="M2261" s="203">
        <v>0.24</v>
      </c>
      <c r="O2261" s="190"/>
    </row>
    <row r="2262" spans="2:15" outlineLevel="3" x14ac:dyDescent="0.3">
      <c r="B2262" s="79" t="s">
        <v>2976</v>
      </c>
      <c r="C2262" s="2" t="s">
        <v>295</v>
      </c>
      <c r="D2262" s="22" t="s">
        <v>8</v>
      </c>
      <c r="E2262" s="193">
        <f>E2259*0.18</f>
        <v>17.64</v>
      </c>
      <c r="F2262" s="161">
        <f t="shared" si="608"/>
        <v>6798.39</v>
      </c>
      <c r="G2262" s="161">
        <v>1758.2</v>
      </c>
      <c r="H2262" s="161">
        <v>5040.1899999999996</v>
      </c>
      <c r="I2262" s="161">
        <v>0</v>
      </c>
      <c r="J2262" s="225">
        <f t="shared" si="609"/>
        <v>119923.6</v>
      </c>
      <c r="K2262" s="27"/>
      <c r="L2262" s="203">
        <v>119923.59</v>
      </c>
      <c r="M2262" s="203">
        <v>0.01</v>
      </c>
      <c r="O2262" s="190"/>
    </row>
    <row r="2263" spans="2:15" outlineLevel="3" x14ac:dyDescent="0.3">
      <c r="B2263" s="79" t="s">
        <v>2977</v>
      </c>
      <c r="C2263" s="2" t="s">
        <v>296</v>
      </c>
      <c r="D2263" s="22" t="s">
        <v>8</v>
      </c>
      <c r="E2263" s="193">
        <f>E2259*0.5</f>
        <v>49</v>
      </c>
      <c r="F2263" s="161">
        <f t="shared" si="608"/>
        <v>1347.96</v>
      </c>
      <c r="G2263" s="161">
        <v>410.25</v>
      </c>
      <c r="H2263" s="161">
        <v>937.71</v>
      </c>
      <c r="I2263" s="161">
        <v>0</v>
      </c>
      <c r="J2263" s="225">
        <f t="shared" si="609"/>
        <v>66050.039999999994</v>
      </c>
      <c r="K2263" s="27"/>
      <c r="L2263" s="203">
        <v>66049.87</v>
      </c>
      <c r="M2263" s="203">
        <v>0.17</v>
      </c>
      <c r="O2263" s="190"/>
    </row>
    <row r="2264" spans="2:15" outlineLevel="3" x14ac:dyDescent="0.3">
      <c r="B2264" s="79" t="s">
        <v>2978</v>
      </c>
      <c r="C2264" s="2" t="s">
        <v>291</v>
      </c>
      <c r="D2264" s="22" t="s">
        <v>11</v>
      </c>
      <c r="E2264" s="193">
        <f>E2259</f>
        <v>98</v>
      </c>
      <c r="F2264" s="161">
        <f t="shared" si="608"/>
        <v>404.39</v>
      </c>
      <c r="G2264" s="161">
        <v>263.73</v>
      </c>
      <c r="H2264" s="161">
        <v>140.66</v>
      </c>
      <c r="I2264" s="161">
        <v>0</v>
      </c>
      <c r="J2264" s="225">
        <f t="shared" si="609"/>
        <v>39630.22</v>
      </c>
      <c r="K2264" s="21"/>
      <c r="L2264" s="203">
        <v>39629.919999999998</v>
      </c>
      <c r="M2264" s="203">
        <v>0.3</v>
      </c>
      <c r="O2264" s="190"/>
    </row>
    <row r="2265" spans="2:15" outlineLevel="2" x14ac:dyDescent="0.3">
      <c r="B2265" s="39" t="s">
        <v>2863</v>
      </c>
      <c r="C2265" s="30" t="s">
        <v>473</v>
      </c>
      <c r="D2265" s="40" t="s">
        <v>155</v>
      </c>
      <c r="E2265" s="50">
        <v>469</v>
      </c>
      <c r="F2265" s="84"/>
      <c r="G2265" s="99"/>
      <c r="H2265" s="99"/>
      <c r="I2265" s="99"/>
      <c r="J2265" s="205">
        <f>+SUBTOTAL(9,J2266)</f>
        <v>2215419.9900000002</v>
      </c>
      <c r="K2265" s="40"/>
      <c r="L2265" s="203">
        <v>0</v>
      </c>
      <c r="M2265" s="203"/>
      <c r="O2265" s="190"/>
    </row>
    <row r="2266" spans="2:15" ht="62.4" outlineLevel="3" x14ac:dyDescent="0.3">
      <c r="B2266" s="79" t="s">
        <v>2979</v>
      </c>
      <c r="C2266" s="185" t="s">
        <v>474</v>
      </c>
      <c r="D2266" s="18" t="s">
        <v>155</v>
      </c>
      <c r="E2266" s="193">
        <f>E2265</f>
        <v>469</v>
      </c>
      <c r="F2266" s="161">
        <f>G2266+H2266+I2266*90</f>
        <v>4723.71</v>
      </c>
      <c r="G2266" s="162">
        <v>1113.53</v>
      </c>
      <c r="H2266" s="162">
        <v>3610.18</v>
      </c>
      <c r="I2266" s="162">
        <v>0</v>
      </c>
      <c r="J2266" s="229">
        <f>E2266*F2266</f>
        <v>2215419.9900000002</v>
      </c>
      <c r="K2266" s="212"/>
      <c r="L2266" s="203">
        <v>2215419.27</v>
      </c>
      <c r="M2266" s="203">
        <v>0.72</v>
      </c>
      <c r="O2266" s="190"/>
    </row>
    <row r="2267" spans="2:15" outlineLevel="2" x14ac:dyDescent="0.3">
      <c r="B2267" s="39" t="s">
        <v>2864</v>
      </c>
      <c r="C2267" s="30" t="s">
        <v>475</v>
      </c>
      <c r="D2267" s="40" t="s">
        <v>11</v>
      </c>
      <c r="E2267" s="50">
        <v>57</v>
      </c>
      <c r="F2267" s="84"/>
      <c r="G2267" s="99"/>
      <c r="H2267" s="99"/>
      <c r="I2267" s="99"/>
      <c r="J2267" s="205">
        <f>+SUBTOTAL(9,J2268:J2272)</f>
        <v>310340.77</v>
      </c>
      <c r="K2267" s="40"/>
      <c r="L2267" s="203">
        <v>0</v>
      </c>
      <c r="M2267" s="203"/>
      <c r="O2267" s="190"/>
    </row>
    <row r="2268" spans="2:15" ht="31.2" outlineLevel="3" x14ac:dyDescent="0.3">
      <c r="B2268" s="79" t="s">
        <v>2980</v>
      </c>
      <c r="C2268" s="2" t="s">
        <v>476</v>
      </c>
      <c r="D2268" s="22" t="s">
        <v>11</v>
      </c>
      <c r="E2268" s="193">
        <f>E2267</f>
        <v>57</v>
      </c>
      <c r="F2268" s="161">
        <f t="shared" ref="F2268:F2272" si="610">G2268+H2268+I2268*90</f>
        <v>3393.33</v>
      </c>
      <c r="G2268" s="161">
        <v>527.46</v>
      </c>
      <c r="H2268" s="162">
        <v>2865.87</v>
      </c>
      <c r="I2268" s="162">
        <v>0</v>
      </c>
      <c r="J2268" s="229">
        <f t="shared" ref="J2268:J2272" si="611">E2268*F2268</f>
        <v>193419.81</v>
      </c>
      <c r="K2268" s="195"/>
      <c r="L2268" s="203">
        <v>193420.04</v>
      </c>
      <c r="M2268" s="203">
        <v>-0.23</v>
      </c>
      <c r="O2268" s="190"/>
    </row>
    <row r="2269" spans="2:15" outlineLevel="3" x14ac:dyDescent="0.3">
      <c r="B2269" s="79" t="s">
        <v>2981</v>
      </c>
      <c r="C2269" s="2" t="s">
        <v>299</v>
      </c>
      <c r="D2269" s="22" t="s">
        <v>11</v>
      </c>
      <c r="E2269" s="193">
        <f>E2267</f>
        <v>57</v>
      </c>
      <c r="F2269" s="161">
        <f t="shared" si="610"/>
        <v>426.66</v>
      </c>
      <c r="G2269" s="161">
        <v>234.43</v>
      </c>
      <c r="H2269" s="161">
        <v>192.23</v>
      </c>
      <c r="I2269" s="161">
        <v>0</v>
      </c>
      <c r="J2269" s="229">
        <f t="shared" si="611"/>
        <v>24319.62</v>
      </c>
      <c r="K2269" s="195"/>
      <c r="L2269" s="203">
        <v>24319.48</v>
      </c>
      <c r="M2269" s="203">
        <v>0.14000000000000001</v>
      </c>
      <c r="O2269" s="190"/>
    </row>
    <row r="2270" spans="2:15" outlineLevel="3" x14ac:dyDescent="0.3">
      <c r="B2270" s="79" t="s">
        <v>2982</v>
      </c>
      <c r="C2270" s="2" t="s">
        <v>289</v>
      </c>
      <c r="D2270" s="22" t="s">
        <v>8</v>
      </c>
      <c r="E2270" s="193">
        <f>E2267*0.12</f>
        <v>6.84</v>
      </c>
      <c r="F2270" s="161">
        <f t="shared" si="610"/>
        <v>6798.39</v>
      </c>
      <c r="G2270" s="161">
        <v>1758.2</v>
      </c>
      <c r="H2270" s="161">
        <v>5040.1899999999996</v>
      </c>
      <c r="I2270" s="161">
        <v>0</v>
      </c>
      <c r="J2270" s="229">
        <f t="shared" si="611"/>
        <v>46500.99</v>
      </c>
      <c r="K2270" s="195"/>
      <c r="L2270" s="203">
        <v>46500.98</v>
      </c>
      <c r="M2270" s="203">
        <v>0.01</v>
      </c>
      <c r="O2270" s="190"/>
    </row>
    <row r="2271" spans="2:15" outlineLevel="3" x14ac:dyDescent="0.3">
      <c r="B2271" s="79" t="s">
        <v>2983</v>
      </c>
      <c r="C2271" s="2" t="s">
        <v>300</v>
      </c>
      <c r="D2271" s="22" t="s">
        <v>8</v>
      </c>
      <c r="E2271" s="193">
        <f>E2267*0.3</f>
        <v>17.100000000000001</v>
      </c>
      <c r="F2271" s="161">
        <f t="shared" si="610"/>
        <v>1347.96</v>
      </c>
      <c r="G2271" s="161">
        <v>410.25</v>
      </c>
      <c r="H2271" s="161">
        <v>937.71</v>
      </c>
      <c r="I2271" s="161">
        <v>0</v>
      </c>
      <c r="J2271" s="229">
        <f t="shared" si="611"/>
        <v>23050.12</v>
      </c>
      <c r="K2271" s="195"/>
      <c r="L2271" s="203">
        <v>23050.06</v>
      </c>
      <c r="M2271" s="203">
        <v>0.06</v>
      </c>
      <c r="O2271" s="190"/>
    </row>
    <row r="2272" spans="2:15" outlineLevel="3" x14ac:dyDescent="0.3">
      <c r="B2272" s="79" t="s">
        <v>2984</v>
      </c>
      <c r="C2272" s="2" t="s">
        <v>291</v>
      </c>
      <c r="D2272" s="22" t="s">
        <v>11</v>
      </c>
      <c r="E2272" s="193">
        <f>E2267</f>
        <v>57</v>
      </c>
      <c r="F2272" s="161">
        <f t="shared" si="610"/>
        <v>404.39</v>
      </c>
      <c r="G2272" s="161">
        <v>263.73</v>
      </c>
      <c r="H2272" s="161">
        <v>140.66</v>
      </c>
      <c r="I2272" s="161">
        <v>0</v>
      </c>
      <c r="J2272" s="229">
        <f t="shared" si="611"/>
        <v>23050.23</v>
      </c>
      <c r="K2272" s="195"/>
      <c r="L2272" s="203">
        <v>23050.06</v>
      </c>
      <c r="M2272" s="203">
        <v>0.17</v>
      </c>
      <c r="O2272" s="190"/>
    </row>
    <row r="2273" spans="2:15" outlineLevel="2" x14ac:dyDescent="0.3">
      <c r="B2273" s="80" t="s">
        <v>2865</v>
      </c>
      <c r="C2273" s="30" t="s">
        <v>576</v>
      </c>
      <c r="D2273" s="40"/>
      <c r="E2273" s="83"/>
      <c r="F2273" s="84"/>
      <c r="G2273" s="84"/>
      <c r="H2273" s="84"/>
      <c r="I2273" s="84"/>
      <c r="J2273" s="205">
        <f>+SUBTOTAL(9,J2274:J2276)</f>
        <v>3199942.2</v>
      </c>
      <c r="K2273" s="84"/>
      <c r="L2273" s="203">
        <v>0</v>
      </c>
      <c r="M2273" s="203"/>
      <c r="O2273" s="190"/>
    </row>
    <row r="2274" spans="2:15" s="173" customFormat="1" ht="46.8" outlineLevel="2" x14ac:dyDescent="0.3">
      <c r="B2274" s="86" t="s">
        <v>2985</v>
      </c>
      <c r="C2274" s="174" t="s">
        <v>535</v>
      </c>
      <c r="D2274" s="213" t="s">
        <v>366</v>
      </c>
      <c r="E2274" s="193">
        <v>1350</v>
      </c>
      <c r="F2274" s="161">
        <f t="shared" ref="F2274:F2276" si="612">G2274+H2274+I2274*90</f>
        <v>1172.1400000000001</v>
      </c>
      <c r="G2274" s="161">
        <v>234.43</v>
      </c>
      <c r="H2274" s="161">
        <v>937.71</v>
      </c>
      <c r="I2274" s="161">
        <v>0</v>
      </c>
      <c r="J2274" s="225">
        <f t="shared" ref="J2274:J2276" si="613">E2274*F2274</f>
        <v>1582389</v>
      </c>
      <c r="K2274" s="214"/>
      <c r="L2274" s="203">
        <v>1582383.73</v>
      </c>
      <c r="M2274" s="203">
        <v>5.27</v>
      </c>
      <c r="O2274" s="190"/>
    </row>
    <row r="2275" spans="2:15" s="173" customFormat="1" ht="46.8" outlineLevel="2" x14ac:dyDescent="0.3">
      <c r="B2275" s="86" t="s">
        <v>2986</v>
      </c>
      <c r="C2275" s="174" t="s">
        <v>536</v>
      </c>
      <c r="D2275" s="213" t="s">
        <v>366</v>
      </c>
      <c r="E2275" s="193">
        <v>690</v>
      </c>
      <c r="F2275" s="161">
        <f t="shared" si="612"/>
        <v>1172.1400000000001</v>
      </c>
      <c r="G2275" s="161">
        <v>234.43</v>
      </c>
      <c r="H2275" s="161">
        <v>937.71</v>
      </c>
      <c r="I2275" s="161">
        <v>0</v>
      </c>
      <c r="J2275" s="225">
        <f t="shared" si="613"/>
        <v>808776.6</v>
      </c>
      <c r="K2275" s="214"/>
      <c r="L2275" s="203">
        <v>808773.9</v>
      </c>
      <c r="M2275" s="203">
        <v>2.7</v>
      </c>
      <c r="O2275" s="190"/>
    </row>
    <row r="2276" spans="2:15" s="173" customFormat="1" ht="46.8" outlineLevel="2" x14ac:dyDescent="0.3">
      <c r="B2276" s="86" t="s">
        <v>2987</v>
      </c>
      <c r="C2276" s="174" t="s">
        <v>537</v>
      </c>
      <c r="D2276" s="213" t="s">
        <v>366</v>
      </c>
      <c r="E2276" s="193">
        <v>690</v>
      </c>
      <c r="F2276" s="161">
        <f t="shared" si="612"/>
        <v>1172.1400000000001</v>
      </c>
      <c r="G2276" s="161">
        <v>234.43</v>
      </c>
      <c r="H2276" s="161">
        <v>937.71</v>
      </c>
      <c r="I2276" s="161">
        <v>0</v>
      </c>
      <c r="J2276" s="225">
        <f t="shared" si="613"/>
        <v>808776.6</v>
      </c>
      <c r="K2276" s="214"/>
      <c r="L2276" s="203">
        <v>808773.9</v>
      </c>
      <c r="M2276" s="203">
        <v>2.7</v>
      </c>
      <c r="O2276" s="190"/>
    </row>
    <row r="2277" spans="2:15" ht="20.399999999999999" outlineLevel="1" x14ac:dyDescent="0.3">
      <c r="B2277" s="35">
        <v>22</v>
      </c>
      <c r="C2277" s="4" t="s">
        <v>3101</v>
      </c>
      <c r="D2277" s="25"/>
      <c r="E2277" s="35"/>
      <c r="F2277" s="36"/>
      <c r="G2277" s="77"/>
      <c r="H2277" s="77"/>
      <c r="I2277" s="77"/>
      <c r="J2277" s="115">
        <f>SUBTOTAL(9,J2279:J2308)</f>
        <v>37480546.189999998</v>
      </c>
      <c r="K2277" s="25"/>
      <c r="L2277" s="203">
        <v>0</v>
      </c>
      <c r="M2277" s="203"/>
      <c r="O2277" s="190"/>
    </row>
    <row r="2278" spans="2:15" outlineLevel="2" x14ac:dyDescent="0.3">
      <c r="B2278" s="39" t="s">
        <v>2988</v>
      </c>
      <c r="C2278" s="30" t="s">
        <v>489</v>
      </c>
      <c r="D2278" s="40"/>
      <c r="E2278" s="50"/>
      <c r="F2278" s="83"/>
      <c r="G2278" s="99"/>
      <c r="H2278" s="99"/>
      <c r="I2278" s="99"/>
      <c r="J2278" s="85">
        <f>+SUBTOTAL(9,J2279:J2305)</f>
        <v>25401683.789999999</v>
      </c>
      <c r="K2278" s="40"/>
      <c r="L2278" s="203">
        <v>0</v>
      </c>
      <c r="M2278" s="203"/>
      <c r="O2278" s="190"/>
    </row>
    <row r="2279" spans="2:15" outlineLevel="2" x14ac:dyDescent="0.3">
      <c r="B2279" s="3" t="s">
        <v>2989</v>
      </c>
      <c r="C2279" s="2" t="s">
        <v>490</v>
      </c>
      <c r="D2279" s="22" t="s">
        <v>55</v>
      </c>
      <c r="E2279" s="46">
        <v>2</v>
      </c>
      <c r="F2279" s="162">
        <f t="shared" ref="F2279:F2305" si="614">G2279+H2279+I2279*90</f>
        <v>243687.09</v>
      </c>
      <c r="G2279" s="162">
        <v>22153.37</v>
      </c>
      <c r="H2279" s="162">
        <v>221533.72</v>
      </c>
      <c r="I2279" s="162">
        <v>0</v>
      </c>
      <c r="J2279" s="226">
        <f t="shared" ref="J2279:J2305" si="615">E2279*F2279</f>
        <v>487374.18</v>
      </c>
      <c r="K2279" s="21"/>
      <c r="L2279" s="203">
        <v>487374.19</v>
      </c>
      <c r="M2279" s="203">
        <v>-0.01</v>
      </c>
      <c r="O2279" s="190"/>
    </row>
    <row r="2280" spans="2:15" ht="31.2" outlineLevel="2" x14ac:dyDescent="0.3">
      <c r="B2280" s="3" t="s">
        <v>2990</v>
      </c>
      <c r="C2280" s="185" t="s">
        <v>491</v>
      </c>
      <c r="D2280" s="22" t="s">
        <v>55</v>
      </c>
      <c r="E2280" s="193">
        <v>10</v>
      </c>
      <c r="F2280" s="162">
        <f t="shared" si="614"/>
        <v>177289.19</v>
      </c>
      <c r="G2280" s="162">
        <v>16117.2</v>
      </c>
      <c r="H2280" s="162">
        <v>161171.99</v>
      </c>
      <c r="I2280" s="162">
        <v>0</v>
      </c>
      <c r="J2280" s="226">
        <f t="shared" si="615"/>
        <v>1772891.9</v>
      </c>
      <c r="K2280" s="88"/>
      <c r="L2280" s="203">
        <v>1772891.94</v>
      </c>
      <c r="M2280" s="203">
        <v>-0.04</v>
      </c>
      <c r="O2280" s="190"/>
    </row>
    <row r="2281" spans="2:15" outlineLevel="2" x14ac:dyDescent="0.3">
      <c r="B2281" s="3" t="s">
        <v>2991</v>
      </c>
      <c r="C2281" s="185" t="s">
        <v>492</v>
      </c>
      <c r="D2281" s="22" t="s">
        <v>55</v>
      </c>
      <c r="E2281" s="193">
        <v>1</v>
      </c>
      <c r="F2281" s="162">
        <f t="shared" si="614"/>
        <v>960018.84</v>
      </c>
      <c r="G2281" s="162">
        <v>87274.44</v>
      </c>
      <c r="H2281" s="162">
        <v>872744.4</v>
      </c>
      <c r="I2281" s="162">
        <v>0</v>
      </c>
      <c r="J2281" s="226">
        <f t="shared" si="615"/>
        <v>960018.84</v>
      </c>
      <c r="K2281" s="88"/>
      <c r="L2281" s="203">
        <v>960018.84</v>
      </c>
      <c r="M2281" s="203">
        <v>0</v>
      </c>
      <c r="O2281" s="190"/>
    </row>
    <row r="2282" spans="2:15" outlineLevel="2" x14ac:dyDescent="0.3">
      <c r="B2282" s="3" t="s">
        <v>2992</v>
      </c>
      <c r="C2282" s="185" t="s">
        <v>372</v>
      </c>
      <c r="D2282" s="22" t="s">
        <v>55</v>
      </c>
      <c r="E2282" s="193">
        <v>13</v>
      </c>
      <c r="F2282" s="162">
        <f t="shared" si="614"/>
        <v>314302.19</v>
      </c>
      <c r="G2282" s="162">
        <v>28572.93</v>
      </c>
      <c r="H2282" s="162">
        <v>285729.26</v>
      </c>
      <c r="I2282" s="162">
        <v>0</v>
      </c>
      <c r="J2282" s="226">
        <f t="shared" si="615"/>
        <v>4085928.47</v>
      </c>
      <c r="K2282" s="88"/>
      <c r="L2282" s="203">
        <v>4085928.41</v>
      </c>
      <c r="M2282" s="203">
        <v>0.06</v>
      </c>
      <c r="O2282" s="190"/>
    </row>
    <row r="2283" spans="2:15" outlineLevel="2" x14ac:dyDescent="0.3">
      <c r="B2283" s="3" t="s">
        <v>2993</v>
      </c>
      <c r="C2283" s="185" t="s">
        <v>493</v>
      </c>
      <c r="D2283" s="22" t="s">
        <v>55</v>
      </c>
      <c r="E2283" s="193">
        <v>1</v>
      </c>
      <c r="F2283" s="162">
        <f t="shared" si="614"/>
        <v>5538677.0999999996</v>
      </c>
      <c r="G2283" s="162">
        <v>1107735.42</v>
      </c>
      <c r="H2283" s="162">
        <v>4430941.68</v>
      </c>
      <c r="I2283" s="162">
        <v>0</v>
      </c>
      <c r="J2283" s="226">
        <f t="shared" si="615"/>
        <v>5538677.0999999996</v>
      </c>
      <c r="K2283" s="88"/>
      <c r="L2283" s="203">
        <v>5538677.0999999996</v>
      </c>
      <c r="M2283" s="203">
        <v>0</v>
      </c>
      <c r="O2283" s="190"/>
    </row>
    <row r="2284" spans="2:15" ht="31.2" outlineLevel="2" x14ac:dyDescent="0.3">
      <c r="B2284" s="3" t="s">
        <v>2994</v>
      </c>
      <c r="C2284" s="185" t="s">
        <v>494</v>
      </c>
      <c r="D2284" s="22" t="s">
        <v>55</v>
      </c>
      <c r="E2284" s="193">
        <v>1</v>
      </c>
      <c r="F2284" s="162">
        <f t="shared" si="614"/>
        <v>125694.01</v>
      </c>
      <c r="G2284" s="162">
        <v>25138.799999999999</v>
      </c>
      <c r="H2284" s="162">
        <v>100555.21</v>
      </c>
      <c r="I2284" s="162">
        <v>0</v>
      </c>
      <c r="J2284" s="226">
        <f t="shared" si="615"/>
        <v>125694.01</v>
      </c>
      <c r="K2284" s="88"/>
      <c r="L2284" s="203">
        <v>125694.01</v>
      </c>
      <c r="M2284" s="203">
        <v>0</v>
      </c>
      <c r="O2284" s="190"/>
    </row>
    <row r="2285" spans="2:15" ht="31.2" outlineLevel="2" x14ac:dyDescent="0.3">
      <c r="B2285" s="3" t="s">
        <v>2995</v>
      </c>
      <c r="C2285" s="185" t="s">
        <v>495</v>
      </c>
      <c r="D2285" s="22" t="s">
        <v>55</v>
      </c>
      <c r="E2285" s="193">
        <v>1</v>
      </c>
      <c r="F2285" s="162">
        <f t="shared" si="614"/>
        <v>335834.57</v>
      </c>
      <c r="G2285" s="162">
        <v>67166.91</v>
      </c>
      <c r="H2285" s="162">
        <v>268667.65999999997</v>
      </c>
      <c r="I2285" s="162">
        <v>0</v>
      </c>
      <c r="J2285" s="226">
        <f t="shared" si="615"/>
        <v>335834.57</v>
      </c>
      <c r="K2285" s="88"/>
      <c r="L2285" s="203">
        <v>335834.57</v>
      </c>
      <c r="M2285" s="203">
        <v>0</v>
      </c>
      <c r="O2285" s="190"/>
    </row>
    <row r="2286" spans="2:15" outlineLevel="2" x14ac:dyDescent="0.3">
      <c r="B2286" s="3" t="s">
        <v>2996</v>
      </c>
      <c r="C2286" s="185" t="s">
        <v>496</v>
      </c>
      <c r="D2286" s="22" t="s">
        <v>55</v>
      </c>
      <c r="E2286" s="193">
        <v>1</v>
      </c>
      <c r="F2286" s="162">
        <f t="shared" si="614"/>
        <v>274460.06</v>
      </c>
      <c r="G2286" s="162">
        <v>54892.01</v>
      </c>
      <c r="H2286" s="162">
        <v>219568.05</v>
      </c>
      <c r="I2286" s="162">
        <v>0</v>
      </c>
      <c r="J2286" s="226">
        <f t="shared" si="615"/>
        <v>274460.06</v>
      </c>
      <c r="K2286" s="88"/>
      <c r="L2286" s="203">
        <v>274460.06</v>
      </c>
      <c r="M2286" s="203">
        <v>0</v>
      </c>
      <c r="O2286" s="190"/>
    </row>
    <row r="2287" spans="2:15" ht="31.2" outlineLevel="2" x14ac:dyDescent="0.3">
      <c r="B2287" s="3" t="s">
        <v>2997</v>
      </c>
      <c r="C2287" s="185" t="s">
        <v>497</v>
      </c>
      <c r="D2287" s="22" t="s">
        <v>55</v>
      </c>
      <c r="E2287" s="193">
        <v>1</v>
      </c>
      <c r="F2287" s="162">
        <f t="shared" si="614"/>
        <v>119395.25</v>
      </c>
      <c r="G2287" s="162">
        <v>23879.05</v>
      </c>
      <c r="H2287" s="162">
        <v>95516.2</v>
      </c>
      <c r="I2287" s="162">
        <v>0</v>
      </c>
      <c r="J2287" s="226">
        <f t="shared" si="615"/>
        <v>119395.25</v>
      </c>
      <c r="K2287" s="88"/>
      <c r="L2287" s="203">
        <v>119395.25</v>
      </c>
      <c r="M2287" s="203">
        <v>0</v>
      </c>
      <c r="O2287" s="190"/>
    </row>
    <row r="2288" spans="2:15" outlineLevel="2" x14ac:dyDescent="0.3">
      <c r="B2288" s="3" t="s">
        <v>2998</v>
      </c>
      <c r="C2288" s="185" t="s">
        <v>498</v>
      </c>
      <c r="D2288" s="22" t="s">
        <v>55</v>
      </c>
      <c r="E2288" s="193">
        <v>1</v>
      </c>
      <c r="F2288" s="162">
        <f t="shared" si="614"/>
        <v>121579.81</v>
      </c>
      <c r="G2288" s="162">
        <v>24315.96</v>
      </c>
      <c r="H2288" s="162">
        <v>97263.85</v>
      </c>
      <c r="I2288" s="162">
        <v>0</v>
      </c>
      <c r="J2288" s="226">
        <f t="shared" si="615"/>
        <v>121579.81</v>
      </c>
      <c r="K2288" s="88"/>
      <c r="L2288" s="203">
        <v>121579.82</v>
      </c>
      <c r="M2288" s="203">
        <v>-0.01</v>
      </c>
      <c r="O2288" s="190"/>
    </row>
    <row r="2289" spans="2:15" outlineLevel="2" x14ac:dyDescent="0.3">
      <c r="B2289" s="3" t="s">
        <v>2999</v>
      </c>
      <c r="C2289" s="185" t="s">
        <v>499</v>
      </c>
      <c r="D2289" s="22" t="s">
        <v>55</v>
      </c>
      <c r="E2289" s="193">
        <v>1</v>
      </c>
      <c r="F2289" s="162">
        <f t="shared" si="614"/>
        <v>766686.89</v>
      </c>
      <c r="G2289" s="162">
        <v>153337.38</v>
      </c>
      <c r="H2289" s="162">
        <v>613349.51</v>
      </c>
      <c r="I2289" s="162">
        <v>0</v>
      </c>
      <c r="J2289" s="226">
        <f t="shared" si="615"/>
        <v>766686.89</v>
      </c>
      <c r="K2289" s="88"/>
      <c r="L2289" s="203">
        <v>766686.89</v>
      </c>
      <c r="M2289" s="203">
        <v>0</v>
      </c>
      <c r="O2289" s="190"/>
    </row>
    <row r="2290" spans="2:15" outlineLevel="2" x14ac:dyDescent="0.3">
      <c r="B2290" s="3" t="s">
        <v>3000</v>
      </c>
      <c r="C2290" s="185" t="s">
        <v>500</v>
      </c>
      <c r="D2290" s="22" t="s">
        <v>55</v>
      </c>
      <c r="E2290" s="193">
        <v>1</v>
      </c>
      <c r="F2290" s="162">
        <f t="shared" si="614"/>
        <v>821942.85</v>
      </c>
      <c r="G2290" s="162">
        <v>164388.57</v>
      </c>
      <c r="H2290" s="162">
        <v>657554.28</v>
      </c>
      <c r="I2290" s="162">
        <v>0</v>
      </c>
      <c r="J2290" s="226">
        <f t="shared" si="615"/>
        <v>821942.85</v>
      </c>
      <c r="K2290" s="88"/>
      <c r="L2290" s="203">
        <v>821942.85</v>
      </c>
      <c r="M2290" s="203">
        <v>0</v>
      </c>
      <c r="O2290" s="190"/>
    </row>
    <row r="2291" spans="2:15" outlineLevel="2" x14ac:dyDescent="0.3">
      <c r="B2291" s="3" t="s">
        <v>3001</v>
      </c>
      <c r="C2291" s="185" t="s">
        <v>501</v>
      </c>
      <c r="D2291" s="22" t="s">
        <v>55</v>
      </c>
      <c r="E2291" s="193">
        <v>1</v>
      </c>
      <c r="F2291" s="162">
        <f t="shared" si="614"/>
        <v>89875</v>
      </c>
      <c r="G2291" s="162">
        <v>17975</v>
      </c>
      <c r="H2291" s="162">
        <v>71900</v>
      </c>
      <c r="I2291" s="162">
        <v>0</v>
      </c>
      <c r="J2291" s="226">
        <f t="shared" si="615"/>
        <v>89875</v>
      </c>
      <c r="K2291" s="88"/>
      <c r="L2291" s="203">
        <v>89875</v>
      </c>
      <c r="M2291" s="203">
        <v>0</v>
      </c>
      <c r="O2291" s="190"/>
    </row>
    <row r="2292" spans="2:15" outlineLevel="2" x14ac:dyDescent="0.3">
      <c r="B2292" s="3" t="s">
        <v>3002</v>
      </c>
      <c r="C2292" s="185" t="s">
        <v>502</v>
      </c>
      <c r="D2292" s="22" t="s">
        <v>55</v>
      </c>
      <c r="E2292" s="193">
        <v>1</v>
      </c>
      <c r="F2292" s="162">
        <f t="shared" si="614"/>
        <v>1296565.6599999999</v>
      </c>
      <c r="G2292" s="162">
        <v>259313.13</v>
      </c>
      <c r="H2292" s="162">
        <v>1037252.53</v>
      </c>
      <c r="I2292" s="162">
        <v>0</v>
      </c>
      <c r="J2292" s="226">
        <f t="shared" si="615"/>
        <v>1296565.6599999999</v>
      </c>
      <c r="K2292" s="88"/>
      <c r="L2292" s="203">
        <v>1296565.67</v>
      </c>
      <c r="M2292" s="203">
        <v>-0.01</v>
      </c>
      <c r="O2292" s="190"/>
    </row>
    <row r="2293" spans="2:15" outlineLevel="2" x14ac:dyDescent="0.3">
      <c r="B2293" s="3" t="s">
        <v>3003</v>
      </c>
      <c r="C2293" s="185" t="s">
        <v>503</v>
      </c>
      <c r="D2293" s="22" t="s">
        <v>55</v>
      </c>
      <c r="E2293" s="193">
        <v>1</v>
      </c>
      <c r="F2293" s="162">
        <f t="shared" si="614"/>
        <v>158990</v>
      </c>
      <c r="G2293" s="162">
        <v>31798</v>
      </c>
      <c r="H2293" s="162">
        <v>127192</v>
      </c>
      <c r="I2293" s="162">
        <v>0</v>
      </c>
      <c r="J2293" s="226">
        <f t="shared" si="615"/>
        <v>158990</v>
      </c>
      <c r="K2293" s="88"/>
      <c r="L2293" s="203">
        <v>158990</v>
      </c>
      <c r="M2293" s="203">
        <v>0</v>
      </c>
      <c r="O2293" s="190"/>
    </row>
    <row r="2294" spans="2:15" outlineLevel="2" x14ac:dyDescent="0.3">
      <c r="B2294" s="3" t="s">
        <v>3004</v>
      </c>
      <c r="C2294" s="185" t="s">
        <v>504</v>
      </c>
      <c r="D2294" s="22" t="s">
        <v>55</v>
      </c>
      <c r="E2294" s="193">
        <v>1</v>
      </c>
      <c r="F2294" s="162">
        <f t="shared" si="614"/>
        <v>640570.91</v>
      </c>
      <c r="G2294" s="162">
        <v>128114.18</v>
      </c>
      <c r="H2294" s="162">
        <v>512456.73</v>
      </c>
      <c r="I2294" s="162">
        <v>0</v>
      </c>
      <c r="J2294" s="226">
        <f t="shared" si="615"/>
        <v>640570.91</v>
      </c>
      <c r="K2294" s="88"/>
      <c r="L2294" s="203">
        <v>640570.91</v>
      </c>
      <c r="M2294" s="203">
        <v>0</v>
      </c>
      <c r="O2294" s="190"/>
    </row>
    <row r="2295" spans="2:15" outlineLevel="2" x14ac:dyDescent="0.3">
      <c r="B2295" s="3" t="s">
        <v>3005</v>
      </c>
      <c r="C2295" s="185" t="s">
        <v>505</v>
      </c>
      <c r="D2295" s="22" t="s">
        <v>55</v>
      </c>
      <c r="E2295" s="193">
        <v>1</v>
      </c>
      <c r="F2295" s="162">
        <f t="shared" si="614"/>
        <v>185011.43</v>
      </c>
      <c r="G2295" s="162">
        <v>37002.29</v>
      </c>
      <c r="H2295" s="162">
        <v>148009.14000000001</v>
      </c>
      <c r="I2295" s="162">
        <v>0</v>
      </c>
      <c r="J2295" s="226">
        <f t="shared" si="615"/>
        <v>185011.43</v>
      </c>
      <c r="K2295" s="88"/>
      <c r="L2295" s="203">
        <v>185011.43</v>
      </c>
      <c r="M2295" s="203">
        <v>0</v>
      </c>
      <c r="O2295" s="190"/>
    </row>
    <row r="2296" spans="2:15" outlineLevel="2" x14ac:dyDescent="0.3">
      <c r="B2296" s="3" t="s">
        <v>3006</v>
      </c>
      <c r="C2296" s="185" t="s">
        <v>506</v>
      </c>
      <c r="D2296" s="22" t="s">
        <v>55</v>
      </c>
      <c r="E2296" s="193">
        <v>1</v>
      </c>
      <c r="F2296" s="162">
        <f t="shared" si="614"/>
        <v>71805.06</v>
      </c>
      <c r="G2296" s="162">
        <v>14361.01</v>
      </c>
      <c r="H2296" s="162">
        <v>57444.05</v>
      </c>
      <c r="I2296" s="162">
        <v>0</v>
      </c>
      <c r="J2296" s="226">
        <f t="shared" si="615"/>
        <v>71805.06</v>
      </c>
      <c r="K2296" s="88"/>
      <c r="L2296" s="203">
        <v>71805.06</v>
      </c>
      <c r="M2296" s="203">
        <v>0</v>
      </c>
      <c r="O2296" s="190"/>
    </row>
    <row r="2297" spans="2:15" ht="31.2" outlineLevel="2" x14ac:dyDescent="0.3">
      <c r="B2297" s="3" t="s">
        <v>3007</v>
      </c>
      <c r="C2297" s="185" t="s">
        <v>507</v>
      </c>
      <c r="D2297" s="22" t="s">
        <v>55</v>
      </c>
      <c r="E2297" s="193">
        <v>1</v>
      </c>
      <c r="F2297" s="162">
        <f t="shared" si="614"/>
        <v>689739.38</v>
      </c>
      <c r="G2297" s="162">
        <v>45123.14</v>
      </c>
      <c r="H2297" s="162">
        <v>644616.24</v>
      </c>
      <c r="I2297" s="162">
        <v>0</v>
      </c>
      <c r="J2297" s="226">
        <f t="shared" si="615"/>
        <v>689739.38</v>
      </c>
      <c r="K2297" s="88"/>
      <c r="L2297" s="203">
        <v>689739.38</v>
      </c>
      <c r="M2297" s="203">
        <v>0</v>
      </c>
      <c r="O2297" s="190"/>
    </row>
    <row r="2298" spans="2:15" ht="31.2" outlineLevel="2" x14ac:dyDescent="0.3">
      <c r="B2298" s="3" t="s">
        <v>3008</v>
      </c>
      <c r="C2298" s="185" t="s">
        <v>508</v>
      </c>
      <c r="D2298" s="22" t="s">
        <v>55</v>
      </c>
      <c r="E2298" s="193">
        <v>1</v>
      </c>
      <c r="F2298" s="162">
        <f t="shared" si="614"/>
        <v>1131854.8600000001</v>
      </c>
      <c r="G2298" s="162">
        <v>74046.58</v>
      </c>
      <c r="H2298" s="162">
        <v>1057808.28</v>
      </c>
      <c r="I2298" s="162">
        <v>0</v>
      </c>
      <c r="J2298" s="226">
        <f t="shared" si="615"/>
        <v>1131854.8600000001</v>
      </c>
      <c r="K2298" s="88"/>
      <c r="L2298" s="203">
        <v>1131854.8600000001</v>
      </c>
      <c r="M2298" s="203">
        <v>0</v>
      </c>
      <c r="O2298" s="190"/>
    </row>
    <row r="2299" spans="2:15" ht="31.2" outlineLevel="2" x14ac:dyDescent="0.3">
      <c r="B2299" s="3" t="s">
        <v>3009</v>
      </c>
      <c r="C2299" s="185" t="s">
        <v>509</v>
      </c>
      <c r="D2299" s="22" t="s">
        <v>55</v>
      </c>
      <c r="E2299" s="193">
        <v>1</v>
      </c>
      <c r="F2299" s="162">
        <f t="shared" si="614"/>
        <v>563688.71</v>
      </c>
      <c r="G2299" s="162">
        <v>36876.83</v>
      </c>
      <c r="H2299" s="162">
        <v>526811.88</v>
      </c>
      <c r="I2299" s="162">
        <v>0</v>
      </c>
      <c r="J2299" s="226">
        <f t="shared" si="615"/>
        <v>563688.71</v>
      </c>
      <c r="K2299" s="88"/>
      <c r="L2299" s="203">
        <v>563688.71</v>
      </c>
      <c r="M2299" s="203">
        <v>0</v>
      </c>
      <c r="O2299" s="190"/>
    </row>
    <row r="2300" spans="2:15" ht="31.2" outlineLevel="2" x14ac:dyDescent="0.3">
      <c r="B2300" s="3" t="s">
        <v>3010</v>
      </c>
      <c r="C2300" s="185" t="s">
        <v>510</v>
      </c>
      <c r="D2300" s="22" t="s">
        <v>55</v>
      </c>
      <c r="E2300" s="193">
        <v>1</v>
      </c>
      <c r="F2300" s="162">
        <f t="shared" si="614"/>
        <v>166326.12</v>
      </c>
      <c r="G2300" s="162">
        <v>15120.56</v>
      </c>
      <c r="H2300" s="162">
        <v>151205.56</v>
      </c>
      <c r="I2300" s="162">
        <v>0</v>
      </c>
      <c r="J2300" s="226">
        <f t="shared" si="615"/>
        <v>166326.12</v>
      </c>
      <c r="K2300" s="88"/>
      <c r="L2300" s="203">
        <v>166326.10999999999</v>
      </c>
      <c r="M2300" s="203">
        <v>0.01</v>
      </c>
      <c r="O2300" s="190"/>
    </row>
    <row r="2301" spans="2:15" outlineLevel="2" x14ac:dyDescent="0.3">
      <c r="B2301" s="3" t="s">
        <v>3011</v>
      </c>
      <c r="C2301" s="185" t="s">
        <v>398</v>
      </c>
      <c r="D2301" s="22" t="s">
        <v>55</v>
      </c>
      <c r="E2301" s="193">
        <v>6</v>
      </c>
      <c r="F2301" s="162">
        <f t="shared" si="614"/>
        <v>66973.600000000006</v>
      </c>
      <c r="G2301" s="162">
        <v>6088.51</v>
      </c>
      <c r="H2301" s="162">
        <v>60885.09</v>
      </c>
      <c r="I2301" s="162">
        <v>0</v>
      </c>
      <c r="J2301" s="226">
        <f t="shared" si="615"/>
        <v>401841.6</v>
      </c>
      <c r="K2301" s="88"/>
      <c r="L2301" s="203">
        <v>401841.56</v>
      </c>
      <c r="M2301" s="203">
        <v>0.04</v>
      </c>
      <c r="O2301" s="190"/>
    </row>
    <row r="2302" spans="2:15" outlineLevel="2" x14ac:dyDescent="0.3">
      <c r="B2302" s="3" t="s">
        <v>3012</v>
      </c>
      <c r="C2302" s="185" t="s">
        <v>511</v>
      </c>
      <c r="D2302" s="22" t="s">
        <v>55</v>
      </c>
      <c r="E2302" s="193">
        <v>28</v>
      </c>
      <c r="F2302" s="162">
        <f t="shared" si="614"/>
        <v>58020.73</v>
      </c>
      <c r="G2302" s="162">
        <v>5274.61</v>
      </c>
      <c r="H2302" s="162">
        <v>52746.12</v>
      </c>
      <c r="I2302" s="162">
        <v>0</v>
      </c>
      <c r="J2302" s="226">
        <f t="shared" si="615"/>
        <v>1624580.44</v>
      </c>
      <c r="K2302" s="88"/>
      <c r="L2302" s="203">
        <v>1624580.62</v>
      </c>
      <c r="M2302" s="203">
        <v>-0.18</v>
      </c>
      <c r="O2302" s="190"/>
    </row>
    <row r="2303" spans="2:15" outlineLevel="2" x14ac:dyDescent="0.3">
      <c r="B2303" s="3" t="s">
        <v>3013</v>
      </c>
      <c r="C2303" s="185" t="s">
        <v>512</v>
      </c>
      <c r="D2303" s="22" t="s">
        <v>55</v>
      </c>
      <c r="E2303" s="193">
        <v>13</v>
      </c>
      <c r="F2303" s="162">
        <f t="shared" si="614"/>
        <v>128318.42</v>
      </c>
      <c r="G2303" s="162">
        <v>11665.31</v>
      </c>
      <c r="H2303" s="162">
        <v>116653.11</v>
      </c>
      <c r="I2303" s="162">
        <v>0</v>
      </c>
      <c r="J2303" s="226">
        <f t="shared" si="615"/>
        <v>1668139.46</v>
      </c>
      <c r="K2303" s="88"/>
      <c r="L2303" s="203">
        <v>1668139.41</v>
      </c>
      <c r="M2303" s="203">
        <v>0.05</v>
      </c>
      <c r="O2303" s="190"/>
    </row>
    <row r="2304" spans="2:15" outlineLevel="2" x14ac:dyDescent="0.3">
      <c r="B2304" s="3" t="s">
        <v>3014</v>
      </c>
      <c r="C2304" s="185" t="s">
        <v>513</v>
      </c>
      <c r="D2304" s="22" t="s">
        <v>55</v>
      </c>
      <c r="E2304" s="193">
        <v>7</v>
      </c>
      <c r="F2304" s="162">
        <f t="shared" si="614"/>
        <v>33523.089999999997</v>
      </c>
      <c r="G2304" s="162">
        <v>3047.55</v>
      </c>
      <c r="H2304" s="162">
        <v>30475.54</v>
      </c>
      <c r="I2304" s="162">
        <v>0</v>
      </c>
      <c r="J2304" s="226">
        <f t="shared" si="615"/>
        <v>234661.63</v>
      </c>
      <c r="K2304" s="88"/>
      <c r="L2304" s="203">
        <v>234661.65</v>
      </c>
      <c r="M2304" s="203">
        <v>-0.02</v>
      </c>
      <c r="O2304" s="190"/>
    </row>
    <row r="2305" spans="2:15" outlineLevel="2" x14ac:dyDescent="0.3">
      <c r="B2305" s="3" t="s">
        <v>3015</v>
      </c>
      <c r="C2305" s="185" t="s">
        <v>514</v>
      </c>
      <c r="D2305" s="22" t="s">
        <v>55</v>
      </c>
      <c r="E2305" s="193">
        <v>10</v>
      </c>
      <c r="F2305" s="162">
        <f t="shared" si="614"/>
        <v>106754.96</v>
      </c>
      <c r="G2305" s="162">
        <v>9705</v>
      </c>
      <c r="H2305" s="162">
        <v>97049.96</v>
      </c>
      <c r="I2305" s="162">
        <v>0</v>
      </c>
      <c r="J2305" s="226">
        <f t="shared" si="615"/>
        <v>1067549.6000000001</v>
      </c>
      <c r="K2305" s="88"/>
      <c r="L2305" s="203">
        <v>1067549.58</v>
      </c>
      <c r="M2305" s="203">
        <v>0.02</v>
      </c>
      <c r="O2305" s="190"/>
    </row>
    <row r="2306" spans="2:15" outlineLevel="2" x14ac:dyDescent="0.3">
      <c r="B2306" s="39" t="s">
        <v>3016</v>
      </c>
      <c r="C2306" s="30" t="s">
        <v>422</v>
      </c>
      <c r="D2306" s="40"/>
      <c r="E2306" s="50"/>
      <c r="F2306" s="83"/>
      <c r="G2306" s="99"/>
      <c r="H2306" s="99"/>
      <c r="I2306" s="99"/>
      <c r="J2306" s="85">
        <f>+SUBTOTAL(9,J2307:J2308)</f>
        <v>12078862.4</v>
      </c>
      <c r="K2306" s="40"/>
      <c r="L2306" s="203">
        <v>0</v>
      </c>
      <c r="M2306" s="203"/>
      <c r="O2306" s="190"/>
    </row>
    <row r="2307" spans="2:15" s="173" customFormat="1" outlineLevel="2" x14ac:dyDescent="0.3">
      <c r="B2307" s="176" t="s">
        <v>3017</v>
      </c>
      <c r="C2307" s="174" t="s">
        <v>515</v>
      </c>
      <c r="D2307" s="213" t="s">
        <v>55</v>
      </c>
      <c r="E2307" s="193">
        <v>4</v>
      </c>
      <c r="F2307" s="162">
        <f t="shared" ref="F2307:F2308" si="616">G2307+H2307+I2307*90</f>
        <v>2988947.03</v>
      </c>
      <c r="G2307" s="162">
        <v>58606.8</v>
      </c>
      <c r="H2307" s="162">
        <v>2930340.23</v>
      </c>
      <c r="I2307" s="162">
        <v>0</v>
      </c>
      <c r="J2307" s="226">
        <f t="shared" ref="J2307:J2308" si="617">E2307*F2307</f>
        <v>11955788.119999999</v>
      </c>
      <c r="K2307" s="214" t="s">
        <v>424</v>
      </c>
      <c r="L2307" s="203">
        <v>11955788.15</v>
      </c>
      <c r="M2307" s="203">
        <v>-0.03</v>
      </c>
      <c r="O2307" s="190"/>
    </row>
    <row r="2308" spans="2:15" s="173" customFormat="1" outlineLevel="2" x14ac:dyDescent="0.3">
      <c r="B2308" s="176" t="s">
        <v>3018</v>
      </c>
      <c r="C2308" s="174" t="s">
        <v>516</v>
      </c>
      <c r="D2308" s="213" t="s">
        <v>55</v>
      </c>
      <c r="E2308" s="193">
        <v>3</v>
      </c>
      <c r="F2308" s="162">
        <f t="shared" si="616"/>
        <v>41024.76</v>
      </c>
      <c r="G2308" s="162">
        <v>5860.68</v>
      </c>
      <c r="H2308" s="162">
        <v>35164.080000000002</v>
      </c>
      <c r="I2308" s="162">
        <v>0</v>
      </c>
      <c r="J2308" s="226">
        <f t="shared" si="617"/>
        <v>123074.28</v>
      </c>
      <c r="K2308" s="214" t="s">
        <v>424</v>
      </c>
      <c r="L2308" s="203">
        <v>123074.29</v>
      </c>
      <c r="M2308" s="203">
        <v>-0.01</v>
      </c>
      <c r="O2308" s="190"/>
    </row>
    <row r="2309" spans="2:15" ht="20.399999999999999" outlineLevel="1" x14ac:dyDescent="0.3">
      <c r="B2309" s="34" t="s">
        <v>828</v>
      </c>
      <c r="C2309" s="4" t="s">
        <v>3102</v>
      </c>
      <c r="D2309" s="25"/>
      <c r="E2309" s="35"/>
      <c r="F2309" s="36"/>
      <c r="G2309" s="77"/>
      <c r="H2309" s="77"/>
      <c r="I2309" s="77"/>
      <c r="J2309" s="115">
        <f>SUBTOTAL(9,J2311:J2347)</f>
        <v>23739374.16</v>
      </c>
      <c r="K2309" s="25"/>
      <c r="L2309" s="203">
        <v>0</v>
      </c>
      <c r="M2309" s="203"/>
      <c r="O2309" s="190"/>
    </row>
    <row r="2310" spans="2:15" outlineLevel="2" x14ac:dyDescent="0.3">
      <c r="B2310" s="68" t="s">
        <v>3019</v>
      </c>
      <c r="C2310" s="52" t="s">
        <v>427</v>
      </c>
      <c r="D2310" s="53"/>
      <c r="E2310" s="69"/>
      <c r="F2310" s="70"/>
      <c r="G2310" s="70"/>
      <c r="H2310" s="70"/>
      <c r="I2310" s="70"/>
      <c r="J2310" s="118">
        <f>+SUBTOTAL(9,J2311:J2321)</f>
        <v>2992580.63</v>
      </c>
      <c r="K2310" s="70"/>
      <c r="L2310" s="203">
        <v>0</v>
      </c>
      <c r="M2310" s="203"/>
      <c r="O2310" s="190"/>
    </row>
    <row r="2311" spans="2:15" outlineLevel="3" x14ac:dyDescent="0.3">
      <c r="B2311" s="86" t="s">
        <v>3024</v>
      </c>
      <c r="C2311" s="2" t="s">
        <v>517</v>
      </c>
      <c r="D2311" s="195" t="s">
        <v>270</v>
      </c>
      <c r="E2311" s="71">
        <v>1</v>
      </c>
      <c r="F2311" s="161">
        <f t="shared" ref="F2311:F2321" si="618">G2311+H2311+I2311*90</f>
        <v>56731.39</v>
      </c>
      <c r="G2311" s="161">
        <v>5157.3999999999996</v>
      </c>
      <c r="H2311" s="161">
        <v>51573.99</v>
      </c>
      <c r="I2311" s="161">
        <v>0</v>
      </c>
      <c r="J2311" s="225">
        <f t="shared" ref="J2311:J2321" si="619">E2311*F2311</f>
        <v>56731.39</v>
      </c>
      <c r="K2311" s="46"/>
      <c r="L2311" s="203">
        <v>56731.39</v>
      </c>
      <c r="M2311" s="203">
        <v>0</v>
      </c>
      <c r="O2311" s="190"/>
    </row>
    <row r="2312" spans="2:15" outlineLevel="3" x14ac:dyDescent="0.3">
      <c r="B2312" s="86" t="s">
        <v>3025</v>
      </c>
      <c r="C2312" s="2" t="s">
        <v>518</v>
      </c>
      <c r="D2312" s="195" t="s">
        <v>270</v>
      </c>
      <c r="E2312" s="71">
        <v>5</v>
      </c>
      <c r="F2312" s="161">
        <f t="shared" si="618"/>
        <v>45127.24</v>
      </c>
      <c r="G2312" s="161">
        <v>4102.4799999999996</v>
      </c>
      <c r="H2312" s="161">
        <v>41024.76</v>
      </c>
      <c r="I2312" s="161">
        <v>0</v>
      </c>
      <c r="J2312" s="225">
        <f t="shared" si="619"/>
        <v>225636.2</v>
      </c>
      <c r="K2312" s="46"/>
      <c r="L2312" s="203">
        <v>225636.2</v>
      </c>
      <c r="M2312" s="203">
        <v>0</v>
      </c>
      <c r="O2312" s="190"/>
    </row>
    <row r="2313" spans="2:15" outlineLevel="3" x14ac:dyDescent="0.3">
      <c r="B2313" s="86" t="s">
        <v>3026</v>
      </c>
      <c r="C2313" s="2" t="s">
        <v>519</v>
      </c>
      <c r="D2313" s="195" t="s">
        <v>270</v>
      </c>
      <c r="E2313" s="71">
        <v>5</v>
      </c>
      <c r="F2313" s="161">
        <f t="shared" si="618"/>
        <v>174062.21</v>
      </c>
      <c r="G2313" s="161">
        <v>15823.84</v>
      </c>
      <c r="H2313" s="161">
        <v>158238.37</v>
      </c>
      <c r="I2313" s="161">
        <v>0</v>
      </c>
      <c r="J2313" s="225">
        <f t="shared" si="619"/>
        <v>870311.05</v>
      </c>
      <c r="K2313" s="46"/>
      <c r="L2313" s="203">
        <v>870311.05</v>
      </c>
      <c r="M2313" s="203">
        <v>0</v>
      </c>
      <c r="O2313" s="190"/>
    </row>
    <row r="2314" spans="2:15" outlineLevel="3" x14ac:dyDescent="0.3">
      <c r="B2314" s="86" t="s">
        <v>3027</v>
      </c>
      <c r="C2314" s="2" t="s">
        <v>437</v>
      </c>
      <c r="D2314" s="195" t="s">
        <v>270</v>
      </c>
      <c r="E2314" s="71">
        <v>5</v>
      </c>
      <c r="F2314" s="161">
        <f t="shared" si="618"/>
        <v>18050.900000000001</v>
      </c>
      <c r="G2314" s="161">
        <v>1640.99</v>
      </c>
      <c r="H2314" s="161">
        <v>16409.91</v>
      </c>
      <c r="I2314" s="161">
        <v>0</v>
      </c>
      <c r="J2314" s="225">
        <f t="shared" si="619"/>
        <v>90254.5</v>
      </c>
      <c r="K2314" s="46"/>
      <c r="L2314" s="203">
        <v>90254.48</v>
      </c>
      <c r="M2314" s="203">
        <v>0.02</v>
      </c>
      <c r="O2314" s="190"/>
    </row>
    <row r="2315" spans="2:15" outlineLevel="3" x14ac:dyDescent="0.3">
      <c r="B2315" s="86" t="s">
        <v>3028</v>
      </c>
      <c r="C2315" s="2" t="s">
        <v>520</v>
      </c>
      <c r="D2315" s="195" t="s">
        <v>270</v>
      </c>
      <c r="E2315" s="71">
        <v>1</v>
      </c>
      <c r="F2315" s="161">
        <f t="shared" si="618"/>
        <v>28365.69</v>
      </c>
      <c r="G2315" s="161">
        <v>2578.6999999999998</v>
      </c>
      <c r="H2315" s="161">
        <v>25786.99</v>
      </c>
      <c r="I2315" s="161">
        <v>0</v>
      </c>
      <c r="J2315" s="225">
        <f t="shared" si="619"/>
        <v>28365.69</v>
      </c>
      <c r="K2315" s="46"/>
      <c r="L2315" s="203">
        <v>28365.69</v>
      </c>
      <c r="M2315" s="203">
        <v>0</v>
      </c>
      <c r="O2315" s="190"/>
    </row>
    <row r="2316" spans="2:15" outlineLevel="3" x14ac:dyDescent="0.3">
      <c r="B2316" s="86" t="s">
        <v>3029</v>
      </c>
      <c r="C2316" s="2" t="s">
        <v>521</v>
      </c>
      <c r="D2316" s="195" t="s">
        <v>270</v>
      </c>
      <c r="E2316" s="71">
        <v>4</v>
      </c>
      <c r="F2316" s="161">
        <f t="shared" si="618"/>
        <v>167615.46</v>
      </c>
      <c r="G2316" s="161">
        <v>15237.77</v>
      </c>
      <c r="H2316" s="161">
        <v>152377.69</v>
      </c>
      <c r="I2316" s="161">
        <v>0</v>
      </c>
      <c r="J2316" s="225">
        <f t="shared" si="619"/>
        <v>670461.84</v>
      </c>
      <c r="K2316" s="46"/>
      <c r="L2316" s="203">
        <v>670461.85</v>
      </c>
      <c r="M2316" s="203">
        <v>-0.01</v>
      </c>
      <c r="O2316" s="190"/>
    </row>
    <row r="2317" spans="2:15" outlineLevel="3" x14ac:dyDescent="0.3">
      <c r="B2317" s="86" t="s">
        <v>3030</v>
      </c>
      <c r="C2317" s="2" t="s">
        <v>522</v>
      </c>
      <c r="D2317" s="195" t="s">
        <v>270</v>
      </c>
      <c r="E2317" s="71">
        <v>4</v>
      </c>
      <c r="F2317" s="161">
        <f t="shared" si="618"/>
        <v>116041.47</v>
      </c>
      <c r="G2317" s="161">
        <v>10549.22</v>
      </c>
      <c r="H2317" s="161">
        <v>105492.25</v>
      </c>
      <c r="I2317" s="161">
        <v>0</v>
      </c>
      <c r="J2317" s="225">
        <f t="shared" si="619"/>
        <v>464165.88</v>
      </c>
      <c r="K2317" s="46"/>
      <c r="L2317" s="203">
        <v>464165.89</v>
      </c>
      <c r="M2317" s="203">
        <v>-0.01</v>
      </c>
      <c r="O2317" s="190"/>
    </row>
    <row r="2318" spans="2:15" outlineLevel="3" x14ac:dyDescent="0.3">
      <c r="B2318" s="86" t="s">
        <v>3031</v>
      </c>
      <c r="C2318" s="2" t="s">
        <v>441</v>
      </c>
      <c r="D2318" s="195" t="s">
        <v>270</v>
      </c>
      <c r="E2318" s="71">
        <v>5</v>
      </c>
      <c r="F2318" s="161">
        <f t="shared" si="618"/>
        <v>53533.8</v>
      </c>
      <c r="G2318" s="161">
        <v>4866.71</v>
      </c>
      <c r="H2318" s="161">
        <v>48667.09</v>
      </c>
      <c r="I2318" s="161">
        <v>0</v>
      </c>
      <c r="J2318" s="225">
        <f t="shared" si="619"/>
        <v>267669</v>
      </c>
      <c r="K2318" s="46"/>
      <c r="L2318" s="203">
        <v>267669</v>
      </c>
      <c r="M2318" s="203">
        <v>0</v>
      </c>
      <c r="O2318" s="190"/>
    </row>
    <row r="2319" spans="2:15" outlineLevel="3" x14ac:dyDescent="0.3">
      <c r="B2319" s="86" t="s">
        <v>3032</v>
      </c>
      <c r="C2319" s="2" t="s">
        <v>444</v>
      </c>
      <c r="D2319" s="195" t="s">
        <v>270</v>
      </c>
      <c r="E2319" s="71">
        <v>2</v>
      </c>
      <c r="F2319" s="161">
        <f t="shared" si="618"/>
        <v>40227.71</v>
      </c>
      <c r="G2319" s="161">
        <v>3657.06</v>
      </c>
      <c r="H2319" s="161">
        <v>36570.65</v>
      </c>
      <c r="I2319" s="161">
        <v>0</v>
      </c>
      <c r="J2319" s="225">
        <f t="shared" si="619"/>
        <v>80455.42</v>
      </c>
      <c r="K2319" s="46"/>
      <c r="L2319" s="203">
        <v>80455.42</v>
      </c>
      <c r="M2319" s="203">
        <v>0</v>
      </c>
      <c r="O2319" s="190"/>
    </row>
    <row r="2320" spans="2:15" outlineLevel="3" x14ac:dyDescent="0.3">
      <c r="B2320" s="86" t="s">
        <v>3033</v>
      </c>
      <c r="C2320" s="2" t="s">
        <v>445</v>
      </c>
      <c r="D2320" s="195" t="s">
        <v>270</v>
      </c>
      <c r="E2320" s="71">
        <v>1</v>
      </c>
      <c r="F2320" s="161">
        <f t="shared" si="618"/>
        <v>32233.74</v>
      </c>
      <c r="G2320" s="161">
        <v>2930.34</v>
      </c>
      <c r="H2320" s="161">
        <v>29303.4</v>
      </c>
      <c r="I2320" s="161">
        <v>0</v>
      </c>
      <c r="J2320" s="225">
        <f t="shared" si="619"/>
        <v>32233.74</v>
      </c>
      <c r="K2320" s="89"/>
      <c r="L2320" s="203">
        <v>32233.74</v>
      </c>
      <c r="M2320" s="203">
        <v>0</v>
      </c>
      <c r="O2320" s="190"/>
    </row>
    <row r="2321" spans="2:15" outlineLevel="3" x14ac:dyDescent="0.3">
      <c r="B2321" s="86" t="s">
        <v>3034</v>
      </c>
      <c r="C2321" s="2" t="s">
        <v>523</v>
      </c>
      <c r="D2321" s="195" t="s">
        <v>270</v>
      </c>
      <c r="E2321" s="71">
        <v>4</v>
      </c>
      <c r="F2321" s="161">
        <f t="shared" si="618"/>
        <v>51573.98</v>
      </c>
      <c r="G2321" s="161">
        <v>4688.54</v>
      </c>
      <c r="H2321" s="161">
        <v>46885.440000000002</v>
      </c>
      <c r="I2321" s="161">
        <v>0</v>
      </c>
      <c r="J2321" s="225">
        <f t="shared" si="619"/>
        <v>206295.92</v>
      </c>
      <c r="K2321" s="89"/>
      <c r="L2321" s="203">
        <v>206295.95</v>
      </c>
      <c r="M2321" s="203">
        <v>-0.03</v>
      </c>
      <c r="O2321" s="190"/>
    </row>
    <row r="2322" spans="2:15" outlineLevel="2" x14ac:dyDescent="0.3">
      <c r="B2322" s="68" t="s">
        <v>3020</v>
      </c>
      <c r="C2322" s="52" t="s">
        <v>447</v>
      </c>
      <c r="D2322" s="53"/>
      <c r="E2322" s="69"/>
      <c r="F2322" s="70"/>
      <c r="G2322" s="70"/>
      <c r="H2322" s="70"/>
      <c r="I2322" s="70"/>
      <c r="J2322" s="118">
        <f>+SUBTOTAL(9,J2323:J2335)</f>
        <v>3765900.31</v>
      </c>
      <c r="K2322" s="70"/>
      <c r="L2322" s="203">
        <v>0</v>
      </c>
      <c r="M2322" s="203"/>
      <c r="O2322" s="190"/>
    </row>
    <row r="2323" spans="2:15" outlineLevel="3" x14ac:dyDescent="0.3">
      <c r="B2323" s="79" t="s">
        <v>3035</v>
      </c>
      <c r="C2323" s="2" t="s">
        <v>448</v>
      </c>
      <c r="D2323" s="195" t="s">
        <v>270</v>
      </c>
      <c r="E2323" s="71">
        <v>11</v>
      </c>
      <c r="F2323" s="161">
        <f t="shared" ref="F2323:F2335" si="620">G2323+H2323+I2323*90</f>
        <v>19340.240000000002</v>
      </c>
      <c r="G2323" s="161">
        <v>1758.2</v>
      </c>
      <c r="H2323" s="161">
        <v>17582.04</v>
      </c>
      <c r="I2323" s="161">
        <v>0</v>
      </c>
      <c r="J2323" s="225">
        <f t="shared" ref="J2323:J2335" si="621">E2323*F2323</f>
        <v>212742.64</v>
      </c>
      <c r="K2323" s="90"/>
      <c r="L2323" s="203">
        <v>212742.7</v>
      </c>
      <c r="M2323" s="203">
        <v>-0.06</v>
      </c>
      <c r="O2323" s="190"/>
    </row>
    <row r="2324" spans="2:15" outlineLevel="3" x14ac:dyDescent="0.3">
      <c r="B2324" s="79" t="s">
        <v>3036</v>
      </c>
      <c r="C2324" s="2" t="s">
        <v>524</v>
      </c>
      <c r="D2324" s="195" t="s">
        <v>270</v>
      </c>
      <c r="E2324" s="71">
        <v>26</v>
      </c>
      <c r="F2324" s="161">
        <f t="shared" si="620"/>
        <v>15472.19</v>
      </c>
      <c r="G2324" s="161">
        <v>1406.56</v>
      </c>
      <c r="H2324" s="161">
        <v>14065.63</v>
      </c>
      <c r="I2324" s="161">
        <v>0</v>
      </c>
      <c r="J2324" s="225">
        <f t="shared" si="621"/>
        <v>402276.94</v>
      </c>
      <c r="K2324" s="90"/>
      <c r="L2324" s="203">
        <v>402277.11</v>
      </c>
      <c r="M2324" s="203">
        <v>-0.17</v>
      </c>
      <c r="O2324" s="190"/>
    </row>
    <row r="2325" spans="2:15" outlineLevel="3" x14ac:dyDescent="0.3">
      <c r="B2325" s="79" t="s">
        <v>3037</v>
      </c>
      <c r="C2325" s="2" t="s">
        <v>525</v>
      </c>
      <c r="D2325" s="195" t="s">
        <v>270</v>
      </c>
      <c r="E2325" s="71">
        <v>10</v>
      </c>
      <c r="F2325" s="161">
        <f t="shared" si="620"/>
        <v>38680.49</v>
      </c>
      <c r="G2325" s="161">
        <v>3516.41</v>
      </c>
      <c r="H2325" s="161">
        <v>35164.080000000002</v>
      </c>
      <c r="I2325" s="161">
        <v>0</v>
      </c>
      <c r="J2325" s="225">
        <f t="shared" si="621"/>
        <v>386804.9</v>
      </c>
      <c r="K2325" s="90"/>
      <c r="L2325" s="203">
        <v>386804.91</v>
      </c>
      <c r="M2325" s="203">
        <v>-0.01</v>
      </c>
      <c r="O2325" s="190"/>
    </row>
    <row r="2326" spans="2:15" outlineLevel="3" x14ac:dyDescent="0.3">
      <c r="B2326" s="79" t="s">
        <v>3038</v>
      </c>
      <c r="C2326" s="2" t="s">
        <v>452</v>
      </c>
      <c r="D2326" s="195" t="s">
        <v>270</v>
      </c>
      <c r="E2326" s="71">
        <v>146</v>
      </c>
      <c r="F2326" s="161">
        <f t="shared" si="620"/>
        <v>580.21</v>
      </c>
      <c r="G2326" s="161">
        <v>52.75</v>
      </c>
      <c r="H2326" s="161">
        <v>527.46</v>
      </c>
      <c r="I2326" s="161">
        <v>0</v>
      </c>
      <c r="J2326" s="225">
        <f t="shared" si="621"/>
        <v>84710.66</v>
      </c>
      <c r="K2326" s="90"/>
      <c r="L2326" s="203">
        <v>84710.28</v>
      </c>
      <c r="M2326" s="203">
        <v>0.38</v>
      </c>
      <c r="O2326" s="190"/>
    </row>
    <row r="2327" spans="2:15" outlineLevel="3" x14ac:dyDescent="0.3">
      <c r="B2327" s="79" t="s">
        <v>3039</v>
      </c>
      <c r="C2327" s="2" t="s">
        <v>453</v>
      </c>
      <c r="D2327" s="195" t="s">
        <v>270</v>
      </c>
      <c r="E2327" s="71">
        <v>880</v>
      </c>
      <c r="F2327" s="161">
        <f t="shared" si="620"/>
        <v>515.74</v>
      </c>
      <c r="G2327" s="161">
        <v>46.89</v>
      </c>
      <c r="H2327" s="161">
        <v>468.85</v>
      </c>
      <c r="I2327" s="161">
        <v>0</v>
      </c>
      <c r="J2327" s="225">
        <f t="shared" si="621"/>
        <v>453851.2</v>
      </c>
      <c r="K2327" s="90"/>
      <c r="L2327" s="203">
        <v>453851.1</v>
      </c>
      <c r="M2327" s="203">
        <v>0.1</v>
      </c>
      <c r="O2327" s="190"/>
    </row>
    <row r="2328" spans="2:15" outlineLevel="3" x14ac:dyDescent="0.3">
      <c r="B2328" s="79" t="s">
        <v>3040</v>
      </c>
      <c r="C2328" s="2" t="s">
        <v>455</v>
      </c>
      <c r="D2328" s="195" t="s">
        <v>270</v>
      </c>
      <c r="E2328" s="71">
        <v>104</v>
      </c>
      <c r="F2328" s="161">
        <f t="shared" si="620"/>
        <v>451.27</v>
      </c>
      <c r="G2328" s="161">
        <v>41.02</v>
      </c>
      <c r="H2328" s="161">
        <v>410.25</v>
      </c>
      <c r="I2328" s="161">
        <v>0</v>
      </c>
      <c r="J2328" s="225">
        <f t="shared" si="621"/>
        <v>46932.08</v>
      </c>
      <c r="K2328" s="90"/>
      <c r="L2328" s="203">
        <v>46932.33</v>
      </c>
      <c r="M2328" s="203">
        <v>-0.25</v>
      </c>
      <c r="O2328" s="190"/>
    </row>
    <row r="2329" spans="2:15" outlineLevel="3" x14ac:dyDescent="0.3">
      <c r="B2329" s="79" t="s">
        <v>3041</v>
      </c>
      <c r="C2329" s="2" t="s">
        <v>526</v>
      </c>
      <c r="D2329" s="195" t="s">
        <v>270</v>
      </c>
      <c r="E2329" s="71">
        <v>9</v>
      </c>
      <c r="F2329" s="161">
        <f t="shared" si="620"/>
        <v>18075.400000000001</v>
      </c>
      <c r="G2329" s="161">
        <v>1643.22</v>
      </c>
      <c r="H2329" s="161">
        <v>16432.18</v>
      </c>
      <c r="I2329" s="161">
        <v>0</v>
      </c>
      <c r="J2329" s="225">
        <f t="shared" si="621"/>
        <v>162678.6</v>
      </c>
      <c r="K2329" s="90"/>
      <c r="L2329" s="203">
        <v>162678.54</v>
      </c>
      <c r="M2329" s="203">
        <v>0.06</v>
      </c>
      <c r="O2329" s="190"/>
    </row>
    <row r="2330" spans="2:15" outlineLevel="3" x14ac:dyDescent="0.3">
      <c r="B2330" s="79" t="s">
        <v>3042</v>
      </c>
      <c r="C2330" s="2" t="s">
        <v>457</v>
      </c>
      <c r="D2330" s="195" t="s">
        <v>270</v>
      </c>
      <c r="E2330" s="71">
        <v>21</v>
      </c>
      <c r="F2330" s="161">
        <f t="shared" si="620"/>
        <v>23472.61</v>
      </c>
      <c r="G2330" s="161">
        <v>2133.87</v>
      </c>
      <c r="H2330" s="161">
        <v>21338.74</v>
      </c>
      <c r="I2330" s="161">
        <v>0</v>
      </c>
      <c r="J2330" s="225">
        <f t="shared" si="621"/>
        <v>492924.81</v>
      </c>
      <c r="K2330" s="90"/>
      <c r="L2330" s="203">
        <v>492924.84</v>
      </c>
      <c r="M2330" s="203">
        <v>-0.03</v>
      </c>
      <c r="O2330" s="190"/>
    </row>
    <row r="2331" spans="2:15" outlineLevel="3" x14ac:dyDescent="0.3">
      <c r="B2331" s="79" t="s">
        <v>3043</v>
      </c>
      <c r="C2331" s="2" t="s">
        <v>458</v>
      </c>
      <c r="D2331" s="195" t="s">
        <v>270</v>
      </c>
      <c r="E2331" s="71">
        <v>21</v>
      </c>
      <c r="F2331" s="161">
        <f t="shared" si="620"/>
        <v>8380.77</v>
      </c>
      <c r="G2331" s="161">
        <v>761.89</v>
      </c>
      <c r="H2331" s="161">
        <v>7618.88</v>
      </c>
      <c r="I2331" s="161">
        <v>0</v>
      </c>
      <c r="J2331" s="225">
        <f t="shared" si="621"/>
        <v>175996.17</v>
      </c>
      <c r="K2331" s="90"/>
      <c r="L2331" s="203">
        <v>175996.23</v>
      </c>
      <c r="M2331" s="203">
        <v>-0.06</v>
      </c>
      <c r="O2331" s="190"/>
    </row>
    <row r="2332" spans="2:15" outlineLevel="3" x14ac:dyDescent="0.3">
      <c r="B2332" s="79" t="s">
        <v>3044</v>
      </c>
      <c r="C2332" s="2" t="s">
        <v>459</v>
      </c>
      <c r="D2332" s="195" t="s">
        <v>270</v>
      </c>
      <c r="E2332" s="71">
        <v>27</v>
      </c>
      <c r="F2332" s="161">
        <f t="shared" si="620"/>
        <v>5802.07</v>
      </c>
      <c r="G2332" s="161">
        <v>527.46</v>
      </c>
      <c r="H2332" s="161">
        <v>5274.61</v>
      </c>
      <c r="I2332" s="161">
        <v>0</v>
      </c>
      <c r="J2332" s="225">
        <f t="shared" si="621"/>
        <v>156655.89000000001</v>
      </c>
      <c r="K2332" s="90"/>
      <c r="L2332" s="203">
        <v>156655.99</v>
      </c>
      <c r="M2332" s="203">
        <v>-0.1</v>
      </c>
      <c r="O2332" s="190"/>
    </row>
    <row r="2333" spans="2:15" outlineLevel="3" x14ac:dyDescent="0.3">
      <c r="B2333" s="79" t="s">
        <v>3045</v>
      </c>
      <c r="C2333" s="2" t="s">
        <v>460</v>
      </c>
      <c r="D2333" s="195" t="s">
        <v>270</v>
      </c>
      <c r="E2333" s="71">
        <v>300</v>
      </c>
      <c r="F2333" s="161">
        <f t="shared" si="620"/>
        <v>386.8</v>
      </c>
      <c r="G2333" s="161">
        <v>35.159999999999997</v>
      </c>
      <c r="H2333" s="161">
        <v>351.64</v>
      </c>
      <c r="I2333" s="161">
        <v>0</v>
      </c>
      <c r="J2333" s="225">
        <f t="shared" si="621"/>
        <v>116040</v>
      </c>
      <c r="K2333" s="90"/>
      <c r="L2333" s="203">
        <v>116041.47</v>
      </c>
      <c r="M2333" s="203">
        <v>-1.47</v>
      </c>
      <c r="O2333" s="190"/>
    </row>
    <row r="2334" spans="2:15" outlineLevel="3" x14ac:dyDescent="0.3">
      <c r="B2334" s="79" t="s">
        <v>3046</v>
      </c>
      <c r="C2334" s="2" t="s">
        <v>461</v>
      </c>
      <c r="D2334" s="195" t="s">
        <v>270</v>
      </c>
      <c r="E2334" s="71">
        <v>1258</v>
      </c>
      <c r="F2334" s="161">
        <f t="shared" si="620"/>
        <v>773.61</v>
      </c>
      <c r="G2334" s="161">
        <v>70.33</v>
      </c>
      <c r="H2334" s="161">
        <v>703.28</v>
      </c>
      <c r="I2334" s="161">
        <v>0</v>
      </c>
      <c r="J2334" s="225">
        <f t="shared" si="621"/>
        <v>973201.38</v>
      </c>
      <c r="K2334" s="90"/>
      <c r="L2334" s="203">
        <v>973201.16</v>
      </c>
      <c r="M2334" s="203">
        <v>0.22</v>
      </c>
      <c r="O2334" s="190"/>
    </row>
    <row r="2335" spans="2:15" outlineLevel="3" x14ac:dyDescent="0.3">
      <c r="B2335" s="79" t="s">
        <v>3047</v>
      </c>
      <c r="C2335" s="2" t="s">
        <v>462</v>
      </c>
      <c r="D2335" s="195" t="s">
        <v>270</v>
      </c>
      <c r="E2335" s="71">
        <v>28</v>
      </c>
      <c r="F2335" s="161">
        <f t="shared" si="620"/>
        <v>3610.18</v>
      </c>
      <c r="G2335" s="161">
        <v>328.2</v>
      </c>
      <c r="H2335" s="161">
        <v>3281.98</v>
      </c>
      <c r="I2335" s="161">
        <v>0</v>
      </c>
      <c r="J2335" s="225">
        <f t="shared" si="621"/>
        <v>101085.04</v>
      </c>
      <c r="K2335" s="90"/>
      <c r="L2335" s="203">
        <v>101085.02</v>
      </c>
      <c r="M2335" s="203">
        <v>0.02</v>
      </c>
      <c r="O2335" s="190"/>
    </row>
    <row r="2336" spans="2:15" outlineLevel="2" x14ac:dyDescent="0.3">
      <c r="B2336" s="68" t="s">
        <v>3021</v>
      </c>
      <c r="C2336" s="52" t="s">
        <v>463</v>
      </c>
      <c r="D2336" s="53"/>
      <c r="E2336" s="74"/>
      <c r="F2336" s="70"/>
      <c r="G2336" s="70"/>
      <c r="H2336" s="70"/>
      <c r="I2336" s="70"/>
      <c r="J2336" s="118">
        <f>+SUBTOTAL(9,J2337)</f>
        <v>1885672.75</v>
      </c>
      <c r="K2336" s="70"/>
      <c r="L2336" s="203">
        <v>0</v>
      </c>
      <c r="M2336" s="203"/>
      <c r="O2336" s="190"/>
    </row>
    <row r="2337" spans="2:15" s="173" customFormat="1" outlineLevel="3" x14ac:dyDescent="0.3">
      <c r="B2337" s="86" t="s">
        <v>3048</v>
      </c>
      <c r="C2337" s="174" t="s">
        <v>464</v>
      </c>
      <c r="D2337" s="213" t="s">
        <v>11</v>
      </c>
      <c r="E2337" s="71">
        <v>325</v>
      </c>
      <c r="F2337" s="162">
        <f>G2337+H2337+I2337*90</f>
        <v>5802.07</v>
      </c>
      <c r="G2337" s="162">
        <v>527.46</v>
      </c>
      <c r="H2337" s="162">
        <v>5274.61</v>
      </c>
      <c r="I2337" s="162">
        <v>0</v>
      </c>
      <c r="J2337" s="226">
        <f>E2337*F2337</f>
        <v>1885672.75</v>
      </c>
      <c r="K2337" s="72" t="s">
        <v>527</v>
      </c>
      <c r="L2337" s="203">
        <v>1885673.94</v>
      </c>
      <c r="M2337" s="203">
        <v>-1.19</v>
      </c>
      <c r="O2337" s="190"/>
    </row>
    <row r="2338" spans="2:15" ht="46.8" outlineLevel="2" x14ac:dyDescent="0.3">
      <c r="B2338" s="68" t="s">
        <v>3022</v>
      </c>
      <c r="C2338" s="52" t="s">
        <v>466</v>
      </c>
      <c r="D2338" s="53" t="s">
        <v>11</v>
      </c>
      <c r="E2338" s="69">
        <f>256+64+240+66</f>
        <v>626</v>
      </c>
      <c r="F2338" s="70"/>
      <c r="G2338" s="70"/>
      <c r="H2338" s="70"/>
      <c r="I2338" s="70"/>
      <c r="J2338" s="118">
        <f>+SUBTOTAL(9,J2339:J2342)</f>
        <v>1005250.84</v>
      </c>
      <c r="K2338" s="70" t="s">
        <v>528</v>
      </c>
      <c r="L2338" s="203">
        <v>0</v>
      </c>
      <c r="M2338" s="203"/>
      <c r="O2338" s="190"/>
    </row>
    <row r="2339" spans="2:15" outlineLevel="3" x14ac:dyDescent="0.3">
      <c r="B2339" s="79" t="s">
        <v>3049</v>
      </c>
      <c r="C2339" s="2" t="s">
        <v>356</v>
      </c>
      <c r="D2339" s="213" t="s">
        <v>11</v>
      </c>
      <c r="E2339" s="193">
        <f>E2338</f>
        <v>626</v>
      </c>
      <c r="F2339" s="161">
        <f t="shared" ref="F2339:F2342" si="622">G2339+H2339+I2339*90</f>
        <v>761.89</v>
      </c>
      <c r="G2339" s="161">
        <v>761.89</v>
      </c>
      <c r="H2339" s="161">
        <v>0</v>
      </c>
      <c r="I2339" s="161">
        <v>0</v>
      </c>
      <c r="J2339" s="225">
        <f t="shared" ref="J2339:J2342" si="623">E2339*F2339</f>
        <v>476943.14</v>
      </c>
      <c r="K2339" s="55"/>
      <c r="L2339" s="203">
        <v>476942.18</v>
      </c>
      <c r="M2339" s="203">
        <v>0.96</v>
      </c>
      <c r="O2339" s="190"/>
    </row>
    <row r="2340" spans="2:15" outlineLevel="3" x14ac:dyDescent="0.3">
      <c r="B2340" s="79" t="s">
        <v>3050</v>
      </c>
      <c r="C2340" s="2" t="s">
        <v>468</v>
      </c>
      <c r="D2340" s="213" t="s">
        <v>8</v>
      </c>
      <c r="E2340" s="193">
        <f>E2338*0.2</f>
        <v>125.2</v>
      </c>
      <c r="F2340" s="161">
        <f t="shared" si="622"/>
        <v>1523.78</v>
      </c>
      <c r="G2340" s="161">
        <v>761.89</v>
      </c>
      <c r="H2340" s="161">
        <v>761.89</v>
      </c>
      <c r="I2340" s="161">
        <v>0</v>
      </c>
      <c r="J2340" s="225">
        <f t="shared" si="623"/>
        <v>190777.26</v>
      </c>
      <c r="K2340" s="55"/>
      <c r="L2340" s="203">
        <v>190776.87</v>
      </c>
      <c r="M2340" s="203">
        <v>0.39</v>
      </c>
      <c r="O2340" s="190"/>
    </row>
    <row r="2341" spans="2:15" outlineLevel="3" x14ac:dyDescent="0.3">
      <c r="B2341" s="79" t="s">
        <v>3051</v>
      </c>
      <c r="C2341" s="2" t="s">
        <v>469</v>
      </c>
      <c r="D2341" s="213" t="s">
        <v>8</v>
      </c>
      <c r="E2341" s="193">
        <f>E2338*0.1</f>
        <v>62.6</v>
      </c>
      <c r="F2341" s="161">
        <f t="shared" si="622"/>
        <v>1347.96</v>
      </c>
      <c r="G2341" s="161">
        <v>410.25</v>
      </c>
      <c r="H2341" s="161">
        <v>937.71</v>
      </c>
      <c r="I2341" s="161">
        <v>0</v>
      </c>
      <c r="J2341" s="225">
        <f t="shared" si="623"/>
        <v>84382.3</v>
      </c>
      <c r="K2341" s="55"/>
      <c r="L2341" s="203">
        <v>84382.080000000002</v>
      </c>
      <c r="M2341" s="203">
        <v>0.22</v>
      </c>
      <c r="O2341" s="190"/>
    </row>
    <row r="2342" spans="2:15" outlineLevel="3" x14ac:dyDescent="0.3">
      <c r="B2342" s="79" t="s">
        <v>3052</v>
      </c>
      <c r="C2342" s="2" t="s">
        <v>291</v>
      </c>
      <c r="D2342" s="213" t="s">
        <v>11</v>
      </c>
      <c r="E2342" s="193">
        <f>E2338</f>
        <v>626</v>
      </c>
      <c r="F2342" s="161">
        <f t="shared" si="622"/>
        <v>404.39</v>
      </c>
      <c r="G2342" s="161">
        <v>263.73</v>
      </c>
      <c r="H2342" s="161">
        <v>140.66</v>
      </c>
      <c r="I2342" s="161">
        <v>0</v>
      </c>
      <c r="J2342" s="225">
        <f t="shared" si="623"/>
        <v>253148.14</v>
      </c>
      <c r="K2342" s="55"/>
      <c r="L2342" s="203">
        <v>253146.23</v>
      </c>
      <c r="M2342" s="203">
        <v>1.91</v>
      </c>
      <c r="O2342" s="190"/>
    </row>
    <row r="2343" spans="2:15" outlineLevel="2" x14ac:dyDescent="0.3">
      <c r="B2343" s="68" t="s">
        <v>3023</v>
      </c>
      <c r="C2343" s="52" t="s">
        <v>355</v>
      </c>
      <c r="D2343" s="53" t="s">
        <v>11</v>
      </c>
      <c r="E2343" s="91">
        <f>2718+1342+417</f>
        <v>4477</v>
      </c>
      <c r="F2343" s="70"/>
      <c r="G2343" s="70"/>
      <c r="H2343" s="70"/>
      <c r="I2343" s="70"/>
      <c r="J2343" s="118">
        <f>+SUBTOTAL(9,J2344:J2347)</f>
        <v>14089969.630000001</v>
      </c>
      <c r="K2343" s="70"/>
      <c r="L2343" s="203">
        <v>0</v>
      </c>
      <c r="M2343" s="203"/>
      <c r="O2343" s="190"/>
    </row>
    <row r="2344" spans="2:15" outlineLevel="2" x14ac:dyDescent="0.3">
      <c r="B2344" s="79" t="s">
        <v>3053</v>
      </c>
      <c r="C2344" s="185" t="s">
        <v>356</v>
      </c>
      <c r="D2344" s="213" t="s">
        <v>11</v>
      </c>
      <c r="E2344" s="193">
        <f>E2343</f>
        <v>4477</v>
      </c>
      <c r="F2344" s="161">
        <f t="shared" ref="F2344:F2347" si="624">G2344+H2344+I2344*90</f>
        <v>761.89</v>
      </c>
      <c r="G2344" s="161">
        <v>761.89</v>
      </c>
      <c r="H2344" s="161">
        <v>0</v>
      </c>
      <c r="I2344" s="161">
        <v>0</v>
      </c>
      <c r="J2344" s="225">
        <f t="shared" ref="J2344:J2347" si="625">E2344*F2344</f>
        <v>3410981.53</v>
      </c>
      <c r="K2344" s="55"/>
      <c r="L2344" s="203">
        <v>3410974.64</v>
      </c>
      <c r="M2344" s="203">
        <v>6.89</v>
      </c>
      <c r="O2344" s="190"/>
    </row>
    <row r="2345" spans="2:15" outlineLevel="2" x14ac:dyDescent="0.3">
      <c r="B2345" s="79" t="s">
        <v>3054</v>
      </c>
      <c r="C2345" s="185" t="s">
        <v>470</v>
      </c>
      <c r="D2345" s="213" t="s">
        <v>8</v>
      </c>
      <c r="E2345" s="193">
        <f>E2343*0.2</f>
        <v>895.4</v>
      </c>
      <c r="F2345" s="161">
        <f t="shared" si="624"/>
        <v>3164.76</v>
      </c>
      <c r="G2345" s="161">
        <v>1758.2</v>
      </c>
      <c r="H2345" s="161">
        <v>1406.56</v>
      </c>
      <c r="I2345" s="161">
        <v>0</v>
      </c>
      <c r="J2345" s="225">
        <f t="shared" si="625"/>
        <v>2833726.1</v>
      </c>
      <c r="K2345" s="55"/>
      <c r="L2345" s="203">
        <v>2833732.78</v>
      </c>
      <c r="M2345" s="203">
        <v>-6.68</v>
      </c>
      <c r="O2345" s="190"/>
    </row>
    <row r="2346" spans="2:15" outlineLevel="2" x14ac:dyDescent="0.3">
      <c r="B2346" s="79" t="s">
        <v>3055</v>
      </c>
      <c r="C2346" s="2" t="s">
        <v>529</v>
      </c>
      <c r="D2346" s="213" t="s">
        <v>8</v>
      </c>
      <c r="E2346" s="193">
        <f>E2343*0.4</f>
        <v>1790.8</v>
      </c>
      <c r="F2346" s="161">
        <f t="shared" si="624"/>
        <v>1347.96</v>
      </c>
      <c r="G2346" s="161">
        <v>410.25</v>
      </c>
      <c r="H2346" s="161">
        <v>937.71</v>
      </c>
      <c r="I2346" s="161">
        <v>0</v>
      </c>
      <c r="J2346" s="225">
        <f t="shared" si="625"/>
        <v>2413926.77</v>
      </c>
      <c r="K2346" s="55"/>
      <c r="L2346" s="203">
        <v>2413920.5099999998</v>
      </c>
      <c r="M2346" s="203">
        <v>6.26</v>
      </c>
      <c r="O2346" s="190"/>
    </row>
    <row r="2347" spans="2:15" outlineLevel="2" x14ac:dyDescent="0.3">
      <c r="B2347" s="79" t="s">
        <v>3056</v>
      </c>
      <c r="C2347" s="185" t="s">
        <v>530</v>
      </c>
      <c r="D2347" s="213" t="s">
        <v>8</v>
      </c>
      <c r="E2347" s="193">
        <f>E2343*0.9</f>
        <v>4029.3</v>
      </c>
      <c r="F2347" s="161">
        <f t="shared" si="624"/>
        <v>1347.96</v>
      </c>
      <c r="G2347" s="161">
        <v>410.25</v>
      </c>
      <c r="H2347" s="161">
        <v>937.71</v>
      </c>
      <c r="I2347" s="161">
        <v>0</v>
      </c>
      <c r="J2347" s="225">
        <f t="shared" si="625"/>
        <v>5431335.2300000004</v>
      </c>
      <c r="K2347" s="55"/>
      <c r="L2347" s="203">
        <v>5431321.1500000004</v>
      </c>
      <c r="M2347" s="203">
        <v>14.08</v>
      </c>
      <c r="O2347" s="190"/>
    </row>
    <row r="2348" spans="2:15" ht="20.100000000000001" customHeight="1" outlineLevel="1" x14ac:dyDescent="0.3">
      <c r="B2348" s="75" t="s">
        <v>829</v>
      </c>
      <c r="C2348" s="4" t="s">
        <v>693</v>
      </c>
      <c r="D2348" s="25"/>
      <c r="E2348" s="36"/>
      <c r="F2348" s="76"/>
      <c r="G2348" s="77"/>
      <c r="H2348" s="77"/>
      <c r="I2348" s="77"/>
      <c r="J2348" s="78">
        <f>+SUBTOTAL(9,J2349)</f>
        <v>18380566.870000001</v>
      </c>
      <c r="K2348" s="37"/>
      <c r="L2348" s="203">
        <v>0</v>
      </c>
      <c r="M2348" s="203"/>
      <c r="O2348" s="190"/>
    </row>
    <row r="2349" spans="2:15" ht="20.100000000000001" customHeight="1" outlineLevel="1" x14ac:dyDescent="0.3">
      <c r="B2349" s="79" t="s">
        <v>3057</v>
      </c>
      <c r="C2349" s="185" t="s">
        <v>694</v>
      </c>
      <c r="D2349" s="213" t="s">
        <v>54</v>
      </c>
      <c r="E2349" s="193">
        <v>1</v>
      </c>
      <c r="F2349" s="71">
        <f>G2349+H2349+I2349*90</f>
        <v>18380566.870000001</v>
      </c>
      <c r="G2349" s="17">
        <v>2795184.86</v>
      </c>
      <c r="H2349" s="17">
        <v>4987322.21</v>
      </c>
      <c r="I2349" s="17">
        <v>117756.22</v>
      </c>
      <c r="J2349" s="180">
        <f>E2349*F2349</f>
        <v>18380566.870000001</v>
      </c>
      <c r="K2349" s="55"/>
      <c r="L2349" s="203">
        <v>18380566.780000001</v>
      </c>
      <c r="M2349" s="203">
        <v>0.09</v>
      </c>
      <c r="O2349" s="190"/>
    </row>
    <row r="2350" spans="2:15" ht="27" customHeight="1" x14ac:dyDescent="0.3">
      <c r="B2350" s="29"/>
      <c r="C2350" s="151" t="s">
        <v>580</v>
      </c>
      <c r="D2350" s="213"/>
      <c r="E2350" s="29"/>
      <c r="F2350" s="193"/>
      <c r="G2350" s="17"/>
      <c r="H2350" s="17"/>
      <c r="I2350" s="17"/>
      <c r="J2350" s="204">
        <f>+SUBTOTAL(9,J1269:J2349)</f>
        <v>7563995292.4099998</v>
      </c>
      <c r="K2350" s="213"/>
      <c r="L2350" s="203">
        <v>0</v>
      </c>
      <c r="M2350" s="203"/>
      <c r="O2350" s="190"/>
    </row>
    <row r="2351" spans="2:15" x14ac:dyDescent="0.3">
      <c r="B2351" s="29"/>
      <c r="C2351" s="20" t="s">
        <v>564</v>
      </c>
      <c r="D2351" s="213"/>
      <c r="E2351" s="29"/>
      <c r="F2351" s="193"/>
      <c r="G2351" s="17"/>
      <c r="H2351" s="17"/>
      <c r="I2351" s="17"/>
      <c r="J2351" s="214"/>
      <c r="K2351" s="213"/>
      <c r="L2351" s="203">
        <v>0</v>
      </c>
      <c r="M2351" s="203"/>
      <c r="O2351" s="190"/>
    </row>
    <row r="2352" spans="2:15" ht="30" customHeight="1" x14ac:dyDescent="0.3">
      <c r="B2352" s="134"/>
      <c r="C2352" s="135" t="s">
        <v>531</v>
      </c>
      <c r="D2352" s="140" t="s">
        <v>11</v>
      </c>
      <c r="E2352" s="141">
        <f>E2354+E2360+E2366</f>
        <v>50328</v>
      </c>
      <c r="F2352" s="137"/>
      <c r="G2352" s="142"/>
      <c r="H2352" s="142"/>
      <c r="I2352" s="142"/>
      <c r="J2352" s="143">
        <f>+SUBTOTAL(9,J2353:J2376)</f>
        <v>314443346.31999999</v>
      </c>
      <c r="K2352" s="144" t="s">
        <v>532</v>
      </c>
      <c r="L2352" s="203">
        <v>0</v>
      </c>
      <c r="M2352" s="203"/>
      <c r="O2352" s="190"/>
    </row>
    <row r="2353" spans="2:15" ht="31.2" outlineLevel="1" x14ac:dyDescent="0.3">
      <c r="B2353" s="34" t="s">
        <v>830</v>
      </c>
      <c r="C2353" s="4" t="s">
        <v>774</v>
      </c>
      <c r="D2353" s="35"/>
      <c r="E2353" s="92"/>
      <c r="F2353" s="36"/>
      <c r="G2353" s="77"/>
      <c r="H2353" s="77"/>
      <c r="I2353" s="77"/>
      <c r="J2353" s="115">
        <f>SUBTOTAL(9,J2355:J2374)</f>
        <v>209442509.74000001</v>
      </c>
      <c r="K2353" s="37" t="s">
        <v>532</v>
      </c>
      <c r="L2353" s="203">
        <v>0</v>
      </c>
      <c r="M2353" s="203"/>
      <c r="O2353" s="190"/>
    </row>
    <row r="2354" spans="2:15" ht="31.2" outlineLevel="2" x14ac:dyDescent="0.3">
      <c r="B2354" s="41" t="s">
        <v>3058</v>
      </c>
      <c r="C2354" s="42" t="s">
        <v>533</v>
      </c>
      <c r="D2354" s="43" t="s">
        <v>11</v>
      </c>
      <c r="E2354" s="44">
        <v>26632</v>
      </c>
      <c r="F2354" s="44"/>
      <c r="G2354" s="44"/>
      <c r="H2354" s="44"/>
      <c r="I2354" s="44"/>
      <c r="J2354" s="121">
        <f>+SUBTOTAL(9,J2355:J2359)</f>
        <v>163042973.56999999</v>
      </c>
      <c r="K2354" s="44"/>
      <c r="L2354" s="203">
        <v>0</v>
      </c>
      <c r="M2354" s="203"/>
      <c r="O2354" s="190"/>
    </row>
    <row r="2355" spans="2:15" ht="78" outlineLevel="2" x14ac:dyDescent="0.3">
      <c r="B2355" s="124" t="s">
        <v>3061</v>
      </c>
      <c r="C2355" s="2" t="s">
        <v>293</v>
      </c>
      <c r="D2355" s="22" t="s">
        <v>11</v>
      </c>
      <c r="E2355" s="193">
        <f>E2354</f>
        <v>26632</v>
      </c>
      <c r="F2355" s="161">
        <f t="shared" ref="F2355:F2359" si="626">G2355+H2355+I2355*90</f>
        <v>3393.33</v>
      </c>
      <c r="G2355" s="161">
        <v>527.46</v>
      </c>
      <c r="H2355" s="161">
        <v>2865.87</v>
      </c>
      <c r="I2355" s="161">
        <v>0</v>
      </c>
      <c r="J2355" s="225">
        <f t="shared" ref="J2355:J2359" si="627">E2355*F2355</f>
        <v>90371164.560000002</v>
      </c>
      <c r="K2355" s="56"/>
      <c r="L2355" s="203">
        <v>90371270.799999997</v>
      </c>
      <c r="M2355" s="203">
        <v>-106.24</v>
      </c>
      <c r="O2355" s="190"/>
    </row>
    <row r="2356" spans="2:15" outlineLevel="2" x14ac:dyDescent="0.3">
      <c r="B2356" s="124" t="s">
        <v>3062</v>
      </c>
      <c r="C2356" s="2" t="s">
        <v>294</v>
      </c>
      <c r="D2356" s="22" t="s">
        <v>11</v>
      </c>
      <c r="E2356" s="193">
        <f>E2354</f>
        <v>26632</v>
      </c>
      <c r="F2356" s="161">
        <f t="shared" si="626"/>
        <v>426.66</v>
      </c>
      <c r="G2356" s="161">
        <v>234.43</v>
      </c>
      <c r="H2356" s="161">
        <v>192.23</v>
      </c>
      <c r="I2356" s="161">
        <v>0</v>
      </c>
      <c r="J2356" s="225">
        <f t="shared" si="627"/>
        <v>11362809.119999999</v>
      </c>
      <c r="K2356" s="56"/>
      <c r="L2356" s="203">
        <v>11362743.550000001</v>
      </c>
      <c r="M2356" s="203">
        <v>65.569999999999993</v>
      </c>
      <c r="O2356" s="190"/>
    </row>
    <row r="2357" spans="2:15" outlineLevel="2" x14ac:dyDescent="0.3">
      <c r="B2357" s="124" t="s">
        <v>3063</v>
      </c>
      <c r="C2357" s="2" t="s">
        <v>295</v>
      </c>
      <c r="D2357" s="22" t="s">
        <v>8</v>
      </c>
      <c r="E2357" s="193">
        <f>E2354*0.18</f>
        <v>4793.76</v>
      </c>
      <c r="F2357" s="161">
        <f t="shared" si="626"/>
        <v>6798.39</v>
      </c>
      <c r="G2357" s="161">
        <v>1758.2</v>
      </c>
      <c r="H2357" s="161">
        <v>5040.1899999999996</v>
      </c>
      <c r="I2357" s="161">
        <v>0</v>
      </c>
      <c r="J2357" s="225">
        <f t="shared" si="627"/>
        <v>32589850.050000001</v>
      </c>
      <c r="K2357" s="56"/>
      <c r="L2357" s="203">
        <v>32589846.879999999</v>
      </c>
      <c r="M2357" s="203">
        <v>3.17</v>
      </c>
      <c r="O2357" s="190"/>
    </row>
    <row r="2358" spans="2:15" outlineLevel="2" x14ac:dyDescent="0.3">
      <c r="B2358" s="124" t="s">
        <v>3064</v>
      </c>
      <c r="C2358" s="2" t="s">
        <v>296</v>
      </c>
      <c r="D2358" s="22" t="s">
        <v>8</v>
      </c>
      <c r="E2358" s="193">
        <f>E2354*0.5</f>
        <v>13316</v>
      </c>
      <c r="F2358" s="161">
        <f t="shared" si="626"/>
        <v>1347.96</v>
      </c>
      <c r="G2358" s="161">
        <v>410.25</v>
      </c>
      <c r="H2358" s="161">
        <v>937.71</v>
      </c>
      <c r="I2358" s="161">
        <v>0</v>
      </c>
      <c r="J2358" s="225">
        <f t="shared" si="627"/>
        <v>17949435.359999999</v>
      </c>
      <c r="K2358" s="56"/>
      <c r="L2358" s="203">
        <v>17949388.850000001</v>
      </c>
      <c r="M2358" s="203">
        <v>46.51</v>
      </c>
      <c r="O2358" s="190"/>
    </row>
    <row r="2359" spans="2:15" outlineLevel="2" x14ac:dyDescent="0.3">
      <c r="B2359" s="124" t="s">
        <v>3065</v>
      </c>
      <c r="C2359" s="2" t="s">
        <v>291</v>
      </c>
      <c r="D2359" s="22" t="s">
        <v>11</v>
      </c>
      <c r="E2359" s="193">
        <f>E2354</f>
        <v>26632</v>
      </c>
      <c r="F2359" s="161">
        <f t="shared" si="626"/>
        <v>404.39</v>
      </c>
      <c r="G2359" s="161">
        <v>263.73</v>
      </c>
      <c r="H2359" s="161">
        <v>140.66</v>
      </c>
      <c r="I2359" s="161">
        <v>0</v>
      </c>
      <c r="J2359" s="225">
        <f t="shared" si="627"/>
        <v>10769714.48</v>
      </c>
      <c r="K2359" s="56"/>
      <c r="L2359" s="203">
        <v>10769633.310000001</v>
      </c>
      <c r="M2359" s="203">
        <v>81.17</v>
      </c>
      <c r="O2359" s="190"/>
    </row>
    <row r="2360" spans="2:15" outlineLevel="2" x14ac:dyDescent="0.3">
      <c r="B2360" s="41" t="s">
        <v>3060</v>
      </c>
      <c r="C2360" s="42" t="s">
        <v>534</v>
      </c>
      <c r="D2360" s="43" t="s">
        <v>11</v>
      </c>
      <c r="E2360" s="44">
        <v>1283</v>
      </c>
      <c r="F2360" s="45"/>
      <c r="G2360" s="45"/>
      <c r="H2360" s="45"/>
      <c r="I2360" s="45"/>
      <c r="J2360" s="116">
        <f>+SUBTOTAL(9,J2361:J2365)</f>
        <v>7383902.3499999996</v>
      </c>
      <c r="K2360" s="44"/>
      <c r="L2360" s="203">
        <v>0</v>
      </c>
      <c r="M2360" s="203"/>
      <c r="O2360" s="190"/>
    </row>
    <row r="2361" spans="2:15" ht="31.2" outlineLevel="2" x14ac:dyDescent="0.3">
      <c r="B2361" s="3" t="s">
        <v>3066</v>
      </c>
      <c r="C2361" s="2" t="s">
        <v>302</v>
      </c>
      <c r="D2361" s="22" t="s">
        <v>11</v>
      </c>
      <c r="E2361" s="193">
        <f>E2360</f>
        <v>1283</v>
      </c>
      <c r="F2361" s="161">
        <f t="shared" ref="F2361:F2365" si="628">G2361+H2361+I2361*90</f>
        <v>3223.37</v>
      </c>
      <c r="G2361" s="161">
        <v>293.02999999999997</v>
      </c>
      <c r="H2361" s="161">
        <v>2930.34</v>
      </c>
      <c r="I2361" s="161">
        <v>0</v>
      </c>
      <c r="J2361" s="225">
        <f t="shared" ref="J2361:J2365" si="629">E2361*F2361</f>
        <v>4135583.71</v>
      </c>
      <c r="K2361" s="56"/>
      <c r="L2361" s="203">
        <v>4135589.17</v>
      </c>
      <c r="M2361" s="203">
        <v>-5.46</v>
      </c>
      <c r="O2361" s="190"/>
    </row>
    <row r="2362" spans="2:15" outlineLevel="2" x14ac:dyDescent="0.3">
      <c r="B2362" s="3" t="s">
        <v>3067</v>
      </c>
      <c r="C2362" s="2" t="s">
        <v>303</v>
      </c>
      <c r="D2362" s="22" t="s">
        <v>11</v>
      </c>
      <c r="E2362" s="193">
        <f>E2360</f>
        <v>1283</v>
      </c>
      <c r="F2362" s="161">
        <f t="shared" si="628"/>
        <v>967.01</v>
      </c>
      <c r="G2362" s="161">
        <v>263.73</v>
      </c>
      <c r="H2362" s="161">
        <v>703.28</v>
      </c>
      <c r="I2362" s="161">
        <v>0</v>
      </c>
      <c r="J2362" s="225">
        <f t="shared" si="629"/>
        <v>1240673.83</v>
      </c>
      <c r="K2362" s="56"/>
      <c r="L2362" s="203">
        <v>1240676.75</v>
      </c>
      <c r="M2362" s="203">
        <v>-2.92</v>
      </c>
      <c r="O2362" s="190"/>
    </row>
    <row r="2363" spans="2:15" ht="31.2" outlineLevel="2" x14ac:dyDescent="0.3">
      <c r="B2363" s="3" t="s">
        <v>3068</v>
      </c>
      <c r="C2363" s="2" t="s">
        <v>304</v>
      </c>
      <c r="D2363" s="22" t="s">
        <v>8</v>
      </c>
      <c r="E2363" s="193">
        <f>E2360*0.15</f>
        <v>192.45</v>
      </c>
      <c r="F2363" s="161">
        <f t="shared" si="628"/>
        <v>5040.18</v>
      </c>
      <c r="G2363" s="161">
        <v>2930.34</v>
      </c>
      <c r="H2363" s="161">
        <v>2109.84</v>
      </c>
      <c r="I2363" s="161">
        <v>0</v>
      </c>
      <c r="J2363" s="225">
        <f t="shared" si="629"/>
        <v>969982.64</v>
      </c>
      <c r="K2363" s="56"/>
      <c r="L2363" s="203">
        <v>969983.64</v>
      </c>
      <c r="M2363" s="203">
        <v>-1</v>
      </c>
      <c r="O2363" s="190"/>
    </row>
    <row r="2364" spans="2:15" outlineLevel="2" x14ac:dyDescent="0.3">
      <c r="B2364" s="3" t="s">
        <v>3069</v>
      </c>
      <c r="C2364" s="2" t="s">
        <v>300</v>
      </c>
      <c r="D2364" s="213" t="s">
        <v>8</v>
      </c>
      <c r="E2364" s="193">
        <f>E2360*0.3</f>
        <v>384.9</v>
      </c>
      <c r="F2364" s="161">
        <f t="shared" si="628"/>
        <v>1347.96</v>
      </c>
      <c r="G2364" s="161">
        <v>410.25</v>
      </c>
      <c r="H2364" s="161">
        <v>937.71</v>
      </c>
      <c r="I2364" s="161">
        <v>0</v>
      </c>
      <c r="J2364" s="225">
        <f t="shared" si="629"/>
        <v>518829.8</v>
      </c>
      <c r="K2364" s="56"/>
      <c r="L2364" s="203">
        <v>518828.46</v>
      </c>
      <c r="M2364" s="203">
        <v>1.34</v>
      </c>
      <c r="O2364" s="190"/>
    </row>
    <row r="2365" spans="2:15" outlineLevel="2" x14ac:dyDescent="0.3">
      <c r="B2365" s="3" t="s">
        <v>3070</v>
      </c>
      <c r="C2365" s="2" t="s">
        <v>291</v>
      </c>
      <c r="D2365" s="22" t="s">
        <v>11</v>
      </c>
      <c r="E2365" s="193">
        <f>E2360</f>
        <v>1283</v>
      </c>
      <c r="F2365" s="161">
        <f t="shared" si="628"/>
        <v>404.39</v>
      </c>
      <c r="G2365" s="161">
        <v>263.73</v>
      </c>
      <c r="H2365" s="161">
        <v>140.66</v>
      </c>
      <c r="I2365" s="161">
        <v>0</v>
      </c>
      <c r="J2365" s="225">
        <f t="shared" si="629"/>
        <v>518832.37</v>
      </c>
      <c r="K2365" s="56"/>
      <c r="L2365" s="203">
        <v>518828.46</v>
      </c>
      <c r="M2365" s="203">
        <v>3.91</v>
      </c>
      <c r="O2365" s="190"/>
    </row>
    <row r="2366" spans="2:15" outlineLevel="2" x14ac:dyDescent="0.3">
      <c r="B2366" s="41" t="s">
        <v>3059</v>
      </c>
      <c r="C2366" s="42" t="s">
        <v>466</v>
      </c>
      <c r="D2366" s="43" t="s">
        <v>11</v>
      </c>
      <c r="E2366" s="44">
        <v>22413</v>
      </c>
      <c r="F2366" s="45"/>
      <c r="G2366" s="45"/>
      <c r="H2366" s="45"/>
      <c r="I2366" s="45"/>
      <c r="J2366" s="116">
        <f>+SUBTOTAL(9,J2367:J2370)</f>
        <v>35991512.619999997</v>
      </c>
      <c r="K2366" s="44"/>
      <c r="L2366" s="203">
        <v>0</v>
      </c>
      <c r="M2366" s="203"/>
      <c r="O2366" s="190"/>
    </row>
    <row r="2367" spans="2:15" outlineLevel="2" x14ac:dyDescent="0.3">
      <c r="B2367" s="3" t="s">
        <v>3071</v>
      </c>
      <c r="C2367" s="2" t="s">
        <v>356</v>
      </c>
      <c r="D2367" s="22" t="s">
        <v>11</v>
      </c>
      <c r="E2367" s="193">
        <f>E2366</f>
        <v>22413</v>
      </c>
      <c r="F2367" s="161">
        <f t="shared" ref="F2367:F2370" si="630">G2367+H2367+I2367*90</f>
        <v>761.89</v>
      </c>
      <c r="G2367" s="161">
        <v>761.89</v>
      </c>
      <c r="H2367" s="161">
        <v>0</v>
      </c>
      <c r="I2367" s="161">
        <v>0</v>
      </c>
      <c r="J2367" s="225">
        <f t="shared" ref="J2367:J2370" si="631">E2367*F2367</f>
        <v>17076240.57</v>
      </c>
      <c r="K2367" s="56"/>
      <c r="L2367" s="203">
        <v>17076206.059999999</v>
      </c>
      <c r="M2367" s="203">
        <v>34.51</v>
      </c>
      <c r="O2367" s="190"/>
    </row>
    <row r="2368" spans="2:15" outlineLevel="2" x14ac:dyDescent="0.3">
      <c r="B2368" s="3" t="s">
        <v>3072</v>
      </c>
      <c r="C2368" s="2" t="s">
        <v>468</v>
      </c>
      <c r="D2368" s="22" t="s">
        <v>8</v>
      </c>
      <c r="E2368" s="193">
        <f>E2366*0.2</f>
        <v>4482.6000000000004</v>
      </c>
      <c r="F2368" s="161">
        <f t="shared" si="630"/>
        <v>1523.78</v>
      </c>
      <c r="G2368" s="161">
        <v>761.89</v>
      </c>
      <c r="H2368" s="161">
        <v>761.89</v>
      </c>
      <c r="I2368" s="161">
        <v>0</v>
      </c>
      <c r="J2368" s="225">
        <f t="shared" si="631"/>
        <v>6830496.2300000004</v>
      </c>
      <c r="K2368" s="56"/>
      <c r="L2368" s="203">
        <v>6830482.4299999997</v>
      </c>
      <c r="M2368" s="203">
        <v>13.8</v>
      </c>
      <c r="O2368" s="190"/>
    </row>
    <row r="2369" spans="2:15" outlineLevel="2" x14ac:dyDescent="0.3">
      <c r="B2369" s="3" t="s">
        <v>3073</v>
      </c>
      <c r="C2369" s="2" t="s">
        <v>469</v>
      </c>
      <c r="D2369" s="22" t="s">
        <v>8</v>
      </c>
      <c r="E2369" s="193">
        <f>E2366*0.1</f>
        <v>2241.3000000000002</v>
      </c>
      <c r="F2369" s="161">
        <f t="shared" si="630"/>
        <v>1347.96</v>
      </c>
      <c r="G2369" s="161">
        <v>410.25</v>
      </c>
      <c r="H2369" s="161">
        <v>937.71</v>
      </c>
      <c r="I2369" s="161">
        <v>0</v>
      </c>
      <c r="J2369" s="225">
        <f t="shared" si="631"/>
        <v>3021182.75</v>
      </c>
      <c r="K2369" s="56"/>
      <c r="L2369" s="203">
        <v>3021174.92</v>
      </c>
      <c r="M2369" s="203">
        <v>7.83</v>
      </c>
      <c r="O2369" s="190"/>
    </row>
    <row r="2370" spans="2:15" outlineLevel="2" x14ac:dyDescent="0.3">
      <c r="B2370" s="3" t="s">
        <v>3074</v>
      </c>
      <c r="C2370" s="2" t="s">
        <v>291</v>
      </c>
      <c r="D2370" s="22" t="s">
        <v>11</v>
      </c>
      <c r="E2370" s="193">
        <f>E2366</f>
        <v>22413</v>
      </c>
      <c r="F2370" s="161">
        <f t="shared" si="630"/>
        <v>404.39</v>
      </c>
      <c r="G2370" s="161">
        <v>263.73</v>
      </c>
      <c r="H2370" s="161">
        <v>140.66</v>
      </c>
      <c r="I2370" s="161">
        <v>0</v>
      </c>
      <c r="J2370" s="225">
        <f t="shared" si="631"/>
        <v>9063593.0700000003</v>
      </c>
      <c r="K2370" s="56"/>
      <c r="L2370" s="203">
        <v>9063524.7599999998</v>
      </c>
      <c r="M2370" s="203">
        <v>68.31</v>
      </c>
      <c r="O2370" s="190"/>
    </row>
    <row r="2371" spans="2:15" outlineLevel="2" x14ac:dyDescent="0.3">
      <c r="B2371" s="41" t="s">
        <v>3075</v>
      </c>
      <c r="C2371" s="93" t="s">
        <v>577</v>
      </c>
      <c r="D2371" s="64"/>
      <c r="E2371" s="44"/>
      <c r="F2371" s="44"/>
      <c r="G2371" s="100"/>
      <c r="H2371" s="100"/>
      <c r="I2371" s="100"/>
      <c r="J2371" s="116">
        <f>+SUBTOTAL(9,J2372:J2374)</f>
        <v>3024121.2</v>
      </c>
      <c r="K2371" s="93"/>
      <c r="L2371" s="203">
        <v>0</v>
      </c>
      <c r="M2371" s="203"/>
      <c r="O2371" s="190"/>
    </row>
    <row r="2372" spans="2:15" s="173" customFormat="1" ht="46.8" outlineLevel="2" x14ac:dyDescent="0.3">
      <c r="B2372" s="86" t="s">
        <v>3076</v>
      </c>
      <c r="C2372" s="174" t="s">
        <v>535</v>
      </c>
      <c r="D2372" s="213" t="s">
        <v>366</v>
      </c>
      <c r="E2372" s="193">
        <v>1350</v>
      </c>
      <c r="F2372" s="161">
        <f t="shared" ref="F2372:F2374" si="632">G2372+H2372+I2372*90</f>
        <v>1172.1400000000001</v>
      </c>
      <c r="G2372" s="161">
        <v>234.43</v>
      </c>
      <c r="H2372" s="161">
        <v>937.71</v>
      </c>
      <c r="I2372" s="161">
        <v>0</v>
      </c>
      <c r="J2372" s="225">
        <f t="shared" ref="J2372:J2374" si="633">E2372*F2372</f>
        <v>1582389</v>
      </c>
      <c r="K2372" s="55"/>
      <c r="L2372" s="203">
        <v>1582383.73</v>
      </c>
      <c r="M2372" s="203">
        <v>5.27</v>
      </c>
      <c r="O2372" s="190"/>
    </row>
    <row r="2373" spans="2:15" s="173" customFormat="1" ht="46.8" outlineLevel="2" x14ac:dyDescent="0.3">
      <c r="B2373" s="86" t="s">
        <v>3077</v>
      </c>
      <c r="C2373" s="174" t="s">
        <v>536</v>
      </c>
      <c r="D2373" s="213" t="s">
        <v>366</v>
      </c>
      <c r="E2373" s="193">
        <v>690</v>
      </c>
      <c r="F2373" s="161">
        <f t="shared" si="632"/>
        <v>1172.1400000000001</v>
      </c>
      <c r="G2373" s="161">
        <v>234.43</v>
      </c>
      <c r="H2373" s="161">
        <v>937.71</v>
      </c>
      <c r="I2373" s="161">
        <v>0</v>
      </c>
      <c r="J2373" s="225">
        <f t="shared" si="633"/>
        <v>808776.6</v>
      </c>
      <c r="K2373" s="55"/>
      <c r="L2373" s="203">
        <v>808773.9</v>
      </c>
      <c r="M2373" s="203">
        <v>2.7</v>
      </c>
      <c r="O2373" s="190"/>
    </row>
    <row r="2374" spans="2:15" s="173" customFormat="1" ht="46.8" outlineLevel="2" x14ac:dyDescent="0.3">
      <c r="B2374" s="86" t="s">
        <v>3078</v>
      </c>
      <c r="C2374" s="174" t="s">
        <v>537</v>
      </c>
      <c r="D2374" s="213" t="s">
        <v>366</v>
      </c>
      <c r="E2374" s="193">
        <v>540</v>
      </c>
      <c r="F2374" s="161">
        <f t="shared" si="632"/>
        <v>1172.1400000000001</v>
      </c>
      <c r="G2374" s="161">
        <v>234.43</v>
      </c>
      <c r="H2374" s="161">
        <v>937.71</v>
      </c>
      <c r="I2374" s="161">
        <v>0</v>
      </c>
      <c r="J2374" s="225">
        <f t="shared" si="633"/>
        <v>632955.6</v>
      </c>
      <c r="K2374" s="71"/>
      <c r="L2374" s="203">
        <v>632953.49</v>
      </c>
      <c r="M2374" s="203">
        <v>2.11</v>
      </c>
      <c r="O2374" s="190"/>
    </row>
    <row r="2375" spans="2:15" s="173" customFormat="1" ht="20.399999999999999" outlineLevel="1" x14ac:dyDescent="0.3">
      <c r="B2375" s="75" t="s">
        <v>831</v>
      </c>
      <c r="C2375" s="4" t="s">
        <v>693</v>
      </c>
      <c r="D2375" s="25"/>
      <c r="E2375" s="36"/>
      <c r="F2375" s="76"/>
      <c r="G2375" s="77"/>
      <c r="H2375" s="77"/>
      <c r="I2375" s="77"/>
      <c r="J2375" s="78">
        <f>+SUBTOTAL(9,J2376)</f>
        <v>105000836.58</v>
      </c>
      <c r="K2375" s="37"/>
      <c r="L2375" s="203">
        <v>0</v>
      </c>
      <c r="M2375" s="203"/>
      <c r="O2375" s="190"/>
    </row>
    <row r="2376" spans="2:15" s="173" customFormat="1" outlineLevel="1" x14ac:dyDescent="0.3">
      <c r="B2376" s="79" t="s">
        <v>3079</v>
      </c>
      <c r="C2376" s="185" t="s">
        <v>694</v>
      </c>
      <c r="D2376" s="213" t="s">
        <v>54</v>
      </c>
      <c r="E2376" s="193">
        <v>1</v>
      </c>
      <c r="F2376" s="188">
        <f>G2376+H2376+I2376*90</f>
        <v>105000836.58</v>
      </c>
      <c r="G2376" s="241">
        <v>3633897.78</v>
      </c>
      <c r="H2376" s="241">
        <v>0</v>
      </c>
      <c r="I2376" s="241">
        <v>1126299.32</v>
      </c>
      <c r="J2376" s="189">
        <f>E2376*F2376</f>
        <v>105000836.58</v>
      </c>
      <c r="K2376" s="55"/>
      <c r="L2376" s="203">
        <v>105000836.3</v>
      </c>
      <c r="M2376" s="203">
        <v>0.28000000000000003</v>
      </c>
      <c r="O2376" s="190"/>
    </row>
    <row r="2377" spans="2:15" ht="26.25" customHeight="1" x14ac:dyDescent="0.3">
      <c r="B2377" s="29"/>
      <c r="C2377" s="151" t="s">
        <v>579</v>
      </c>
      <c r="D2377" s="213"/>
      <c r="E2377" s="29"/>
      <c r="F2377" s="193"/>
      <c r="G2377" s="17"/>
      <c r="H2377" s="17"/>
      <c r="I2377" s="17"/>
      <c r="J2377" s="193">
        <f>+SUBTOTAL(9,J2352:J2376)</f>
        <v>314443346.31999999</v>
      </c>
      <c r="K2377" s="213"/>
      <c r="L2377" s="203">
        <v>0</v>
      </c>
      <c r="M2377" s="203"/>
    </row>
    <row r="2378" spans="2:15" x14ac:dyDescent="0.3">
      <c r="B2378" s="29"/>
      <c r="C2378" s="20" t="s">
        <v>564</v>
      </c>
      <c r="D2378" s="213"/>
      <c r="E2378" s="29"/>
      <c r="F2378" s="193"/>
      <c r="G2378" s="17"/>
      <c r="H2378" s="17"/>
      <c r="I2378" s="17"/>
      <c r="J2378" s="214"/>
      <c r="K2378" s="213"/>
      <c r="L2378" s="203">
        <v>0</v>
      </c>
      <c r="M2378" s="203"/>
    </row>
    <row r="2379" spans="2:15" ht="40.5" customHeight="1" x14ac:dyDescent="0.3">
      <c r="B2379" s="145"/>
      <c r="C2379" s="146" t="s">
        <v>578</v>
      </c>
      <c r="D2379" s="147"/>
      <c r="E2379" s="145"/>
      <c r="F2379" s="105"/>
      <c r="G2379" s="148"/>
      <c r="H2379" s="148"/>
      <c r="I2379" s="148"/>
      <c r="J2379" s="149">
        <f>J2377+J2350+J1266</f>
        <v>17819000000</v>
      </c>
      <c r="K2379" s="147"/>
      <c r="L2379" s="239">
        <f>SUM(L10:L2378)-0.17</f>
        <v>17819000000</v>
      </c>
      <c r="M2379" s="239">
        <f>SUM(M10:M2378)+0.17</f>
        <v>-6418.53</v>
      </c>
    </row>
    <row r="2380" spans="2:15" x14ac:dyDescent="0.3">
      <c r="B2380" s="145"/>
      <c r="C2380" s="146" t="s">
        <v>564</v>
      </c>
      <c r="D2380" s="147"/>
      <c r="E2380" s="145"/>
      <c r="F2380" s="105"/>
      <c r="G2380" s="148"/>
      <c r="H2380" s="148"/>
      <c r="I2380" s="148"/>
      <c r="J2380" s="150">
        <f>J2379/120*20</f>
        <v>2969833333.3299999</v>
      </c>
      <c r="K2380" s="147"/>
    </row>
    <row r="2381" spans="2:15" x14ac:dyDescent="0.3">
      <c r="C2381" s="101"/>
      <c r="J2381" s="122"/>
    </row>
    <row r="2382" spans="2:15" x14ac:dyDescent="0.3">
      <c r="B2382" s="365" t="s">
        <v>585</v>
      </c>
      <c r="C2382" s="365"/>
      <c r="D2382" s="365"/>
      <c r="E2382" s="365"/>
      <c r="F2382" s="365"/>
      <c r="G2382" s="365"/>
      <c r="J2382" s="9"/>
    </row>
    <row r="2383" spans="2:15" ht="33" customHeight="1" x14ac:dyDescent="0.3">
      <c r="B2383" s="28">
        <v>1</v>
      </c>
      <c r="C2383" s="360" t="s">
        <v>586</v>
      </c>
      <c r="D2383" s="360"/>
      <c r="E2383" s="360"/>
      <c r="F2383" s="360"/>
      <c r="G2383" s="360"/>
    </row>
    <row r="2384" spans="2:15" ht="357.75" customHeight="1" x14ac:dyDescent="0.3">
      <c r="B2384" s="28">
        <v>2</v>
      </c>
      <c r="C2384" s="375" t="s">
        <v>587</v>
      </c>
      <c r="D2384" s="375"/>
      <c r="E2384" s="375"/>
      <c r="F2384" s="375"/>
      <c r="G2384" s="375"/>
    </row>
    <row r="2385" spans="2:7" ht="60.75" customHeight="1" x14ac:dyDescent="0.3">
      <c r="B2385" s="28">
        <v>3</v>
      </c>
      <c r="C2385" s="376" t="s">
        <v>588</v>
      </c>
      <c r="D2385" s="377"/>
      <c r="E2385" s="377"/>
      <c r="F2385" s="377"/>
      <c r="G2385" s="378"/>
    </row>
    <row r="2386" spans="2:7" ht="58.5" customHeight="1" x14ac:dyDescent="0.3">
      <c r="B2386" s="28">
        <v>4</v>
      </c>
      <c r="C2386" s="376" t="s">
        <v>589</v>
      </c>
      <c r="D2386" s="377"/>
      <c r="E2386" s="377"/>
      <c r="F2386" s="377"/>
      <c r="G2386" s="378"/>
    </row>
    <row r="2387" spans="2:7" ht="29.25" customHeight="1" x14ac:dyDescent="0.3">
      <c r="B2387" s="28">
        <v>5</v>
      </c>
      <c r="C2387" s="360" t="s">
        <v>761</v>
      </c>
      <c r="D2387" s="360"/>
      <c r="E2387" s="360"/>
      <c r="F2387" s="360"/>
      <c r="G2387" s="360"/>
    </row>
    <row r="2388" spans="2:7" ht="39.75" customHeight="1" x14ac:dyDescent="0.3">
      <c r="B2388" s="28">
        <v>6</v>
      </c>
      <c r="C2388" s="360" t="s">
        <v>762</v>
      </c>
      <c r="D2388" s="360"/>
      <c r="E2388" s="360"/>
      <c r="F2388" s="360"/>
      <c r="G2388" s="360"/>
    </row>
    <row r="2389" spans="2:7" ht="36.75" customHeight="1" x14ac:dyDescent="0.3">
      <c r="B2389" s="220">
        <v>7</v>
      </c>
      <c r="C2389" s="361" t="s">
        <v>874</v>
      </c>
      <c r="D2389" s="361"/>
      <c r="E2389" s="361"/>
      <c r="F2389" s="361"/>
      <c r="G2389" s="361"/>
    </row>
    <row r="2390" spans="2:7" ht="15.75" customHeight="1" x14ac:dyDescent="0.3">
      <c r="B2390" s="220">
        <v>8</v>
      </c>
      <c r="C2390" s="362" t="s">
        <v>590</v>
      </c>
      <c r="D2390" s="363"/>
      <c r="E2390" s="363"/>
      <c r="F2390" s="363"/>
      <c r="G2390" s="364"/>
    </row>
    <row r="2391" spans="2:7" ht="38.25" customHeight="1" x14ac:dyDescent="0.3">
      <c r="B2391" s="220">
        <v>9</v>
      </c>
      <c r="C2391" s="362" t="s">
        <v>591</v>
      </c>
      <c r="D2391" s="363"/>
      <c r="E2391" s="363"/>
      <c r="F2391" s="363"/>
      <c r="G2391" s="364"/>
    </row>
    <row r="2392" spans="2:7" ht="164.25" customHeight="1" x14ac:dyDescent="0.3">
      <c r="B2392" s="220">
        <v>10</v>
      </c>
      <c r="C2392" s="362" t="s">
        <v>873</v>
      </c>
      <c r="D2392" s="363"/>
      <c r="E2392" s="363"/>
      <c r="F2392" s="363"/>
      <c r="G2392" s="364"/>
    </row>
    <row r="2393" spans="2:7" ht="87" customHeight="1" x14ac:dyDescent="0.3">
      <c r="B2393" s="220">
        <v>11</v>
      </c>
      <c r="C2393" s="362" t="s">
        <v>875</v>
      </c>
      <c r="D2393" s="363"/>
      <c r="E2393" s="363"/>
      <c r="F2393" s="363"/>
      <c r="G2393" s="364"/>
    </row>
    <row r="2394" spans="2:7" ht="21" customHeight="1" x14ac:dyDescent="0.3">
      <c r="B2394" s="367" t="s">
        <v>41</v>
      </c>
      <c r="C2394" s="368" t="s">
        <v>3105</v>
      </c>
      <c r="D2394" s="369"/>
      <c r="E2394" s="370"/>
      <c r="F2394" s="18" t="s">
        <v>2</v>
      </c>
      <c r="G2394" s="98" t="s">
        <v>791</v>
      </c>
    </row>
    <row r="2395" spans="2:7" ht="18" customHeight="1" x14ac:dyDescent="0.3">
      <c r="B2395" s="367"/>
      <c r="C2395" s="357" t="s">
        <v>754</v>
      </c>
      <c r="D2395" s="358"/>
      <c r="E2395" s="359"/>
      <c r="F2395" s="18" t="s">
        <v>8</v>
      </c>
      <c r="G2395" s="231">
        <v>4300</v>
      </c>
    </row>
    <row r="2396" spans="2:7" ht="21" customHeight="1" x14ac:dyDescent="0.3">
      <c r="B2396" s="367"/>
      <c r="C2396" s="371" t="s">
        <v>755</v>
      </c>
      <c r="D2396" s="372"/>
      <c r="E2396" s="373"/>
      <c r="F2396" s="18" t="s">
        <v>8</v>
      </c>
      <c r="G2396" s="231">
        <v>4704</v>
      </c>
    </row>
    <row r="2397" spans="2:7" ht="21.75" customHeight="1" x14ac:dyDescent="0.3">
      <c r="B2397" s="367"/>
      <c r="C2397" s="357" t="s">
        <v>756</v>
      </c>
      <c r="D2397" s="358"/>
      <c r="E2397" s="359"/>
      <c r="F2397" s="18" t="s">
        <v>8</v>
      </c>
      <c r="G2397" s="231">
        <v>5264</v>
      </c>
    </row>
    <row r="2398" spans="2:7" ht="23.25" customHeight="1" x14ac:dyDescent="0.3">
      <c r="B2398" s="367"/>
      <c r="C2398" s="357" t="s">
        <v>757</v>
      </c>
      <c r="D2398" s="358"/>
      <c r="E2398" s="359"/>
      <c r="F2398" s="18" t="s">
        <v>8</v>
      </c>
      <c r="G2398" s="231">
        <v>5824</v>
      </c>
    </row>
    <row r="2399" spans="2:7" ht="24" customHeight="1" x14ac:dyDescent="0.3">
      <c r="B2399" s="367"/>
      <c r="C2399" s="357" t="s">
        <v>758</v>
      </c>
      <c r="D2399" s="358"/>
      <c r="E2399" s="359"/>
      <c r="F2399" s="18" t="s">
        <v>257</v>
      </c>
      <c r="G2399" s="231">
        <v>41440</v>
      </c>
    </row>
    <row r="2400" spans="2:7" ht="26.25" customHeight="1" x14ac:dyDescent="0.3">
      <c r="B2400" s="367"/>
      <c r="C2400" s="357" t="s">
        <v>784</v>
      </c>
      <c r="D2400" s="358"/>
      <c r="E2400" s="359"/>
      <c r="F2400" s="18" t="s">
        <v>8</v>
      </c>
      <c r="G2400" s="231">
        <v>4500</v>
      </c>
    </row>
    <row r="2401" spans="2:11" ht="24" customHeight="1" x14ac:dyDescent="0.3">
      <c r="B2401" s="367"/>
      <c r="C2401" s="357" t="s">
        <v>759</v>
      </c>
      <c r="D2401" s="358"/>
      <c r="E2401" s="359"/>
      <c r="F2401" s="18" t="s">
        <v>8</v>
      </c>
      <c r="G2401" s="231">
        <v>4600</v>
      </c>
    </row>
    <row r="2402" spans="2:11" ht="23.25" customHeight="1" x14ac:dyDescent="0.3">
      <c r="B2402" s="367"/>
      <c r="C2402" s="357" t="s">
        <v>760</v>
      </c>
      <c r="D2402" s="358"/>
      <c r="E2402" s="359"/>
      <c r="F2402" s="18" t="s">
        <v>11</v>
      </c>
      <c r="G2402" s="231">
        <v>2250</v>
      </c>
    </row>
    <row r="2403" spans="2:11" ht="18.75" customHeight="1" x14ac:dyDescent="0.3">
      <c r="B2403" s="367"/>
      <c r="C2403" s="357" t="s">
        <v>799</v>
      </c>
      <c r="D2403" s="358"/>
      <c r="E2403" s="359"/>
      <c r="F2403" s="18" t="s">
        <v>11</v>
      </c>
      <c r="G2403" s="234">
        <v>33</v>
      </c>
    </row>
    <row r="2406" spans="2:11" x14ac:dyDescent="0.3">
      <c r="C2406" s="94" t="s">
        <v>696</v>
      </c>
      <c r="D2406" s="130" t="s">
        <v>700</v>
      </c>
      <c r="E2406" s="130"/>
      <c r="F2406" s="130"/>
      <c r="G2406" s="242"/>
      <c r="H2406" s="242"/>
      <c r="I2406" s="242"/>
      <c r="J2406" s="130"/>
      <c r="K2406" s="130"/>
    </row>
    <row r="2407" spans="2:11" x14ac:dyDescent="0.3">
      <c r="C2407" s="33" t="s">
        <v>697</v>
      </c>
      <c r="D2407" s="129" t="s">
        <v>904</v>
      </c>
      <c r="E2407" s="129"/>
      <c r="F2407" s="129"/>
      <c r="G2407" s="243"/>
      <c r="H2407" s="243"/>
      <c r="I2407" s="243"/>
      <c r="J2407" s="129"/>
      <c r="K2407" s="129"/>
    </row>
    <row r="2408" spans="2:11" x14ac:dyDescent="0.3">
      <c r="C2408" s="175" t="s">
        <v>698</v>
      </c>
      <c r="D2408" s="129" t="s">
        <v>698</v>
      </c>
      <c r="E2408" s="129"/>
      <c r="F2408" s="129"/>
      <c r="G2408" s="243"/>
      <c r="H2408" s="243"/>
      <c r="I2408" s="243"/>
      <c r="J2408" s="129"/>
      <c r="K2408" s="129"/>
    </row>
    <row r="2409" spans="2:11" x14ac:dyDescent="0.3">
      <c r="C2409" s="175"/>
      <c r="D2409" s="129"/>
      <c r="E2409" s="129"/>
      <c r="F2409" s="129"/>
      <c r="G2409" s="243"/>
      <c r="H2409" s="243"/>
      <c r="I2409" s="243"/>
      <c r="J2409" s="129"/>
      <c r="K2409" s="129"/>
    </row>
    <row r="2410" spans="2:11" x14ac:dyDescent="0.3">
      <c r="C2410" s="33" t="s">
        <v>699</v>
      </c>
      <c r="D2410" s="95" t="s">
        <v>905</v>
      </c>
      <c r="E2410" s="95"/>
      <c r="F2410" s="95"/>
      <c r="G2410" s="209"/>
      <c r="H2410" s="209"/>
      <c r="I2410" s="209"/>
      <c r="J2410" s="95"/>
      <c r="K2410" s="95"/>
    </row>
    <row r="2411" spans="2:11" x14ac:dyDescent="0.3">
      <c r="B2411" s="175"/>
      <c r="C2411" s="31"/>
      <c r="D2411" s="33"/>
      <c r="E2411" s="32"/>
      <c r="F2411" s="33"/>
      <c r="G2411" s="209"/>
      <c r="H2411" s="209"/>
      <c r="I2411" s="209"/>
      <c r="J2411" s="33"/>
      <c r="K2411" s="33"/>
    </row>
    <row r="2417" spans="2:6" x14ac:dyDescent="0.3">
      <c r="B2417" s="175"/>
      <c r="C2417" s="187" t="s">
        <v>768</v>
      </c>
      <c r="D2417" s="18" t="s">
        <v>2</v>
      </c>
      <c r="E2417" s="98" t="s">
        <v>791</v>
      </c>
      <c r="F2417" s="230"/>
    </row>
    <row r="2418" spans="2:6" ht="15.75" customHeight="1" x14ac:dyDescent="0.3">
      <c r="B2418" s="175"/>
      <c r="C2418" s="152" t="s">
        <v>754</v>
      </c>
      <c r="D2418" s="18" t="s">
        <v>8</v>
      </c>
      <c r="E2418" s="231">
        <v>4300</v>
      </c>
      <c r="F2418" s="232"/>
    </row>
    <row r="2419" spans="2:6" x14ac:dyDescent="0.3">
      <c r="B2419" s="175"/>
      <c r="C2419" s="152" t="s">
        <v>755</v>
      </c>
      <c r="D2419" s="18" t="s">
        <v>8</v>
      </c>
      <c r="E2419" s="231">
        <v>4704</v>
      </c>
      <c r="F2419" s="232"/>
    </row>
    <row r="2420" spans="2:6" x14ac:dyDescent="0.3">
      <c r="B2420" s="175"/>
      <c r="C2420" s="152" t="s">
        <v>756</v>
      </c>
      <c r="D2420" s="18" t="s">
        <v>8</v>
      </c>
      <c r="E2420" s="231">
        <v>5264</v>
      </c>
      <c r="F2420" s="232"/>
    </row>
    <row r="2421" spans="2:6" x14ac:dyDescent="0.3">
      <c r="B2421" s="175"/>
      <c r="C2421" s="152" t="s">
        <v>757</v>
      </c>
      <c r="D2421" s="18" t="s">
        <v>8</v>
      </c>
      <c r="E2421" s="231">
        <v>5824</v>
      </c>
      <c r="F2421" s="232"/>
    </row>
    <row r="2422" spans="2:6" x14ac:dyDescent="0.3">
      <c r="B2422" s="175"/>
      <c r="C2422" s="152" t="s">
        <v>758</v>
      </c>
      <c r="D2422" s="18" t="s">
        <v>257</v>
      </c>
      <c r="E2422" s="231">
        <v>41440</v>
      </c>
      <c r="F2422" s="232"/>
    </row>
    <row r="2423" spans="2:6" x14ac:dyDescent="0.3">
      <c r="B2423" s="175"/>
      <c r="C2423" s="153" t="s">
        <v>784</v>
      </c>
      <c r="D2423" s="18" t="s">
        <v>8</v>
      </c>
      <c r="E2423" s="231">
        <v>4500</v>
      </c>
      <c r="F2423" s="233"/>
    </row>
    <row r="2424" spans="2:6" x14ac:dyDescent="0.3">
      <c r="B2424" s="175"/>
      <c r="C2424" s="153" t="s">
        <v>759</v>
      </c>
      <c r="D2424" s="18" t="s">
        <v>8</v>
      </c>
      <c r="E2424" s="231">
        <v>4600</v>
      </c>
      <c r="F2424" s="230"/>
    </row>
    <row r="2425" spans="2:6" x14ac:dyDescent="0.3">
      <c r="B2425" s="175"/>
      <c r="C2425" s="152" t="s">
        <v>760</v>
      </c>
      <c r="D2425" s="18" t="s">
        <v>11</v>
      </c>
      <c r="E2425" s="231">
        <v>2250</v>
      </c>
      <c r="F2425" s="230"/>
    </row>
    <row r="2426" spans="2:6" x14ac:dyDescent="0.3">
      <c r="B2426" s="175"/>
      <c r="C2426" s="152" t="s">
        <v>799</v>
      </c>
      <c r="D2426" s="18" t="s">
        <v>11</v>
      </c>
      <c r="E2426" s="234">
        <v>33</v>
      </c>
      <c r="F2426" s="230"/>
    </row>
    <row r="2427" spans="2:6" x14ac:dyDescent="0.3">
      <c r="B2427" s="175"/>
      <c r="C2427" s="155"/>
      <c r="D2427" s="156"/>
      <c r="E2427" s="235"/>
      <c r="F2427" s="230"/>
    </row>
    <row r="2428" spans="2:6" x14ac:dyDescent="0.3">
      <c r="B2428" s="175"/>
      <c r="C2428" s="154"/>
      <c r="E2428" s="175"/>
      <c r="F2428" s="230"/>
    </row>
    <row r="2429" spans="2:6" ht="24" customHeight="1" x14ac:dyDescent="0.3">
      <c r="B2429" s="175"/>
      <c r="C2429" s="366" t="s">
        <v>753</v>
      </c>
      <c r="D2429" s="366"/>
      <c r="E2429" s="18" t="s">
        <v>771</v>
      </c>
      <c r="F2429" s="230"/>
    </row>
    <row r="2430" spans="2:6" x14ac:dyDescent="0.3">
      <c r="B2430" s="175"/>
      <c r="C2430" s="366" t="s">
        <v>769</v>
      </c>
      <c r="D2430" s="366"/>
      <c r="E2430" s="87">
        <v>90</v>
      </c>
      <c r="F2430" s="230"/>
    </row>
    <row r="2431" spans="2:6" x14ac:dyDescent="0.3">
      <c r="B2431" s="175"/>
      <c r="C2431" s="366" t="s">
        <v>770</v>
      </c>
      <c r="D2431" s="366"/>
      <c r="E2431" s="87">
        <v>78</v>
      </c>
      <c r="F2431" s="230"/>
    </row>
    <row r="2434" spans="2:5" x14ac:dyDescent="0.3">
      <c r="B2434" s="175"/>
      <c r="C2434" s="157"/>
      <c r="D2434" s="223"/>
    </row>
    <row r="2435" spans="2:5" x14ac:dyDescent="0.3">
      <c r="B2435" s="175"/>
      <c r="C2435" s="158"/>
      <c r="D2435" s="224"/>
    </row>
    <row r="2436" spans="2:5" x14ac:dyDescent="0.3">
      <c r="B2436" s="175"/>
      <c r="C2436" s="158"/>
      <c r="D2436" s="224"/>
    </row>
    <row r="2437" spans="2:5" x14ac:dyDescent="0.3">
      <c r="B2437" s="175"/>
      <c r="C2437" s="158"/>
      <c r="D2437" s="224"/>
    </row>
    <row r="2438" spans="2:5" x14ac:dyDescent="0.3">
      <c r="B2438" s="175"/>
      <c r="C2438" s="158"/>
      <c r="D2438" s="224"/>
    </row>
    <row r="2439" spans="2:5" x14ac:dyDescent="0.3">
      <c r="B2439" s="175"/>
      <c r="C2439" s="158"/>
      <c r="D2439" s="224"/>
    </row>
    <row r="2440" spans="2:5" x14ac:dyDescent="0.3">
      <c r="B2440" s="175"/>
      <c r="C2440" s="158"/>
      <c r="D2440" s="224"/>
    </row>
    <row r="2441" spans="2:5" x14ac:dyDescent="0.3">
      <c r="B2441" s="175"/>
      <c r="C2441" s="158"/>
      <c r="D2441" s="224"/>
      <c r="E2441" s="175"/>
    </row>
  </sheetData>
  <autoFilter ref="B8:K2380" xr:uid="{00000000-0009-0000-0000-000002000000}"/>
  <mergeCells count="39">
    <mergeCell ref="B1:K1"/>
    <mergeCell ref="A2:K2"/>
    <mergeCell ref="B3:K3"/>
    <mergeCell ref="B4:K4"/>
    <mergeCell ref="B6:B7"/>
    <mergeCell ref="C6:C7"/>
    <mergeCell ref="D6:D7"/>
    <mergeCell ref="E6:E7"/>
    <mergeCell ref="F6:F7"/>
    <mergeCell ref="G6:I6"/>
    <mergeCell ref="J6:J7"/>
    <mergeCell ref="K6:K7"/>
    <mergeCell ref="K86:K92"/>
    <mergeCell ref="C2383:G2383"/>
    <mergeCell ref="C2384:G2384"/>
    <mergeCell ref="C2385:G2385"/>
    <mergeCell ref="C2386:G2386"/>
    <mergeCell ref="C2387:G2387"/>
    <mergeCell ref="B2382:G2382"/>
    <mergeCell ref="C2429:D2429"/>
    <mergeCell ref="C2430:D2430"/>
    <mergeCell ref="C2431:D2431"/>
    <mergeCell ref="B2394:B2403"/>
    <mergeCell ref="C2403:E2403"/>
    <mergeCell ref="C2398:E2398"/>
    <mergeCell ref="C2399:E2399"/>
    <mergeCell ref="C2400:E2400"/>
    <mergeCell ref="C2401:E2401"/>
    <mergeCell ref="C2402:E2402"/>
    <mergeCell ref="C2393:G2393"/>
    <mergeCell ref="C2394:E2394"/>
    <mergeCell ref="C2395:E2395"/>
    <mergeCell ref="C2396:E2396"/>
    <mergeCell ref="C2397:E2397"/>
    <mergeCell ref="C2388:G2388"/>
    <mergeCell ref="C2389:G2389"/>
    <mergeCell ref="C2390:G2390"/>
    <mergeCell ref="C2391:G2391"/>
    <mergeCell ref="C2392:G2392"/>
  </mergeCells>
  <pageMargins left="0.70866141732283472" right="0.70866141732283472" top="0.74803149606299213" bottom="0.74803149606299213" header="0.31496062992125984" footer="0.31496062992125984"/>
  <pageSetup paperSize="9" scale="33" fitToHeight="0" orientation="portrait" r:id="rId1"/>
  <headerFooter>
    <oddFooter>&amp;C&amp;P / &amp;N</oddFooter>
  </headerFooter>
  <rowBreaks count="1" manualBreakCount="1">
    <brk id="142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ПСДЦ Генподряд пример</vt:lpstr>
      <vt:lpstr>Приложение №4 ПСДЦ</vt:lpstr>
      <vt:lpstr>'Приложение №4 ПСДЦ'!Область_печати</vt:lpstr>
      <vt:lpstr>'ПСДЦ Генподряд пример'!Область_печати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2023-03-03T06:02:46Z</dcterms:modified>
</cp:coreProperties>
</file>