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732" tabRatio="745" activeTab="0"/>
  </bookViews>
  <sheets>
    <sheet name="смета  (2)" sheetId="1" r:id="rId1"/>
  </sheets>
  <definedNames>
    <definedName name="_xlnm._FilterDatabase" localSheetId="0" hidden="1">'смета  (2)'!$A$14:$H$103</definedName>
    <definedName name="_xlnm.Print_Titles" localSheetId="0">'смета  (2)'!$14:$14</definedName>
    <definedName name="_xlnm.Print_Area" localSheetId="0">'смета  (2)'!$A$1:$H$134</definedName>
  </definedNames>
  <calcPr fullCalcOnLoad="1"/>
</workbook>
</file>

<file path=xl/sharedStrings.xml><?xml version="1.0" encoding="utf-8"?>
<sst xmlns="http://schemas.openxmlformats.org/spreadsheetml/2006/main" count="329" uniqueCount="149">
  <si>
    <t>(наименование стройки)</t>
  </si>
  <si>
    <t>1</t>
  </si>
  <si>
    <t>(локальная ресурсная смета)</t>
  </si>
  <si>
    <t xml:space="preserve">                   </t>
  </si>
  <si>
    <t xml:space="preserve">на </t>
  </si>
  <si>
    <t>(наименование работ и затрат, наименование объекта)</t>
  </si>
  <si>
    <t>N п.п.</t>
  </si>
  <si>
    <t>Шифр номера нормативов и коды ресурсов</t>
  </si>
  <si>
    <t>Наименование работ и затрат</t>
  </si>
  <si>
    <t>Единица измерения</t>
  </si>
  <si>
    <t xml:space="preserve">Количество </t>
  </si>
  <si>
    <t>на. ед. измерения</t>
  </si>
  <si>
    <t>по проектным данным</t>
  </si>
  <si>
    <t>ЗАТРАТЫ ТРУДА РАБОЧИХ-СТРОИТЕЛЕЙ</t>
  </si>
  <si>
    <t>ЧЕЛ.-Ч</t>
  </si>
  <si>
    <t>Т</t>
  </si>
  <si>
    <t>3</t>
  </si>
  <si>
    <t>ЗАТРАТЫ ТРУДА МАШИНИСТОВ</t>
  </si>
  <si>
    <t>МАШ.-Ч</t>
  </si>
  <si>
    <t>АВТОМОБИЛИ-САМОСВАЛЫ ГРУЗОПОДЪЕМНОСТЬЮ ДО 20 Т</t>
  </si>
  <si>
    <t>100М2</t>
  </si>
  <si>
    <t>162</t>
  </si>
  <si>
    <t>АВТОМОБИЛИ-САМОСВАЛЫ ГРУЗОПОДЪЕМНОСТЬЮ ДО 7 Т</t>
  </si>
  <si>
    <t>1135</t>
  </si>
  <si>
    <t>МАШИНЫ ПОЛИВОМОЕЧНЫЕ 6000 Л</t>
  </si>
  <si>
    <t>3195</t>
  </si>
  <si>
    <t>УСТАНОВКА ХОЛОДНОГО ФРЕЗЕРОВАНИЯ ШИРИНОЙ БАРАБАНА 1000 ММ</t>
  </si>
  <si>
    <t>9219</t>
  </si>
  <si>
    <t>ВОДА</t>
  </si>
  <si>
    <t>М3</t>
  </si>
  <si>
    <t>108</t>
  </si>
  <si>
    <t>АВТОГУДРОНАТОРЫ 3500 Л</t>
  </si>
  <si>
    <t>30135</t>
  </si>
  <si>
    <t>БИТУМ</t>
  </si>
  <si>
    <t>1000М2</t>
  </si>
  <si>
    <t>464</t>
  </si>
  <si>
    <t>ГУДРОНАТОРЫ РУЧНЫЕ</t>
  </si>
  <si>
    <t>621</t>
  </si>
  <si>
    <t>КАТКИ ДОРОЖНЫЕ САМОХОДНЫЕ ГЛАДКИЕ 8 Т</t>
  </si>
  <si>
    <t>623</t>
  </si>
  <si>
    <t>КАТКИ ДОРОЖНЫЕ САМОХОДНЫЕ ГЛАДКИЕ 13 Т</t>
  </si>
  <si>
    <t>762</t>
  </si>
  <si>
    <t>КРАНЫ НА АВТОМОБИЛЬНОМ ХОДУ ПРИ РАБОТЕ НА ДРУГИХ ВИДАХ СТРОИТЕЛЬСТВА 10 Т</t>
  </si>
  <si>
    <t>1955</t>
  </si>
  <si>
    <t>УКЛАДЧИКИ АСФАЛЬТОБЕТОНА</t>
  </si>
  <si>
    <t>2499</t>
  </si>
  <si>
    <t>АВТОМОБИЛИ БОРТОВЫЕ ГРУЗОПОДЪЕМНОСТЬЮ ДО 5 Т</t>
  </si>
  <si>
    <t>32501</t>
  </si>
  <si>
    <t>ПОКОВКИ ИЗ КВАДРАТНЫХ ЗАГОТОВОК МАССОЙ 1,8 КГ</t>
  </si>
  <si>
    <t>36025</t>
  </si>
  <si>
    <t>БРУСКИ ОБРЕЗНЫЕ ХВОЙНЫХ ПОРОД ДЛИНОЙ 4-6,5 М, ШИРИНОЙ 75-150 ММ, ТОЛЩИНОЙ 40-75 ММ, III СОРТА</t>
  </si>
  <si>
    <t>931204</t>
  </si>
  <si>
    <t>СМЕСЬ АСФАЛЬТОБЕТОННАЯ МЕЛКОЗЕРНИСТАЯ ГОРЯЧАЯ ПЛОТНАЯ ТИП А, МАРКИ II, СОСТАВ 1</t>
  </si>
  <si>
    <t>1000М3</t>
  </si>
  <si>
    <t>12302</t>
  </si>
  <si>
    <t>СМЕСЬ ПЕСЧАНО-ГРАВИЙНАЯ, ДРЕСВА</t>
  </si>
  <si>
    <t>112</t>
  </si>
  <si>
    <t>АВТОПОГРУЗЧИКИ 5 Т</t>
  </si>
  <si>
    <t>100М3</t>
  </si>
  <si>
    <t>Е2704-001-02 Т.Ч.Т.1.1</t>
  </si>
  <si>
    <t>УСТРОЙСТВО ПОДСТИЛАЮЩИХ И ВЫРАВНИВАЮЩИХ СЛОЕВ ОСНОВАНИЙ ИЗ ПЕСЧАНО-ГРАВИЙНОЙ СМЕСИ. ПЕСЧАННО-ГРАВИЙНАЯ СМЕСЬ</t>
  </si>
  <si>
    <t>107</t>
  </si>
  <si>
    <t>АВТОГРЕЙДЕРЫ СРЕДНЕГО ТИПА 99 (135) КВТ (Л.С.)</t>
  </si>
  <si>
    <t>626</t>
  </si>
  <si>
    <t>КАТКИ ДОРОЖНЫЕ САМОХОДНЫЕ НА ПНЕВМОКОЛЕСНОМ ХОДУ 30 Т</t>
  </si>
  <si>
    <t>Е2704-007-01</t>
  </si>
  <si>
    <t>УСТРОЙСТВО ОСНОВАНИЯ ТОЛЩИНОЙ 15 СМ ИЗ ЩЕБНЯ ФРАКЦИИ 40-70 ММ ПРИ УКАТКЕ КАМЕННЫХ МАТЕРИАЛОВ С ПРЕДЕЛОМ ПРОЧНОСТИ НА СЖАТИЕ ДО 68,6 [700] МПА [КГ/СМ2] ОДНОСЛОЙНЫХ</t>
  </si>
  <si>
    <t>258</t>
  </si>
  <si>
    <t>БУЛЬДОЗЕРЫ ПРИ РАБОТЕ НА ДРУГИХ ВИДАХ СТРОИТЕЛЬСТВА 79 (108) КВТ (Л.С.)</t>
  </si>
  <si>
    <t>3060</t>
  </si>
  <si>
    <t>РАСПРЕДЕЛИТЕЛИ КАМЕННОЙ МЕЛОЧИ</t>
  </si>
  <si>
    <t>23078</t>
  </si>
  <si>
    <t>ЩЕБЕНЬ ИЗ ПРИРОДНОГО КАМНЯ ДЛЯ СТРОИТЕЛЬНЫХ РАБОТ МАРКА 600, ФРАКЦИЯ, ММ: 10-20</t>
  </si>
  <si>
    <t>23080</t>
  </si>
  <si>
    <t>ЩЕБЕНЬ ИЗ ПРИРОДНОГО КАМНЯ ДЛЯ СТРОИТЕЛЬНЫХ РАБОТ МАРКА 600, ФРАКЦИЯ, ММ: 40-70</t>
  </si>
  <si>
    <t>Е2704-007-04 К=10</t>
  </si>
  <si>
    <t>ВЫЧИТАЕТСЯ ПОЗИЦИЯ: НА КАЖДЫЙ 1 СМ ИЗМЕНЕНИЯ ТОЛЩИНЫ СЛОЯ ИСКЛЮЧАТЬ К НОРМАМ С 27-04-007-01 ПО 27-04-007-3</t>
  </si>
  <si>
    <t>Е2706-020-06</t>
  </si>
  <si>
    <t>УСТРОЙСТВО ПОКРЫТИЯ ТОЛЩИНОЙ 4 СМ ИЗ ГОРЯЧИХ АСФАЛЬТОБЕТОННЫХ СМЕСЕЙ ПОРИСТЫХ КРУПНОЗЕРНИСТЫХ, ПЛОТНОСТЬ КАМЕННЫХ МАТЕРИАЛОВ 2,5-2,9 Т/М3</t>
  </si>
  <si>
    <t>931209</t>
  </si>
  <si>
    <t>СМЕСЬ АСФАЛЬТОБЕТОННАЯ КРУПНОЗЕРНИСТАЯ ГОРЯЧАЯ ПЛОТНАЯ</t>
  </si>
  <si>
    <t>ПРИ ИЗМЕНЕНИИ ТОЛЩИНЫ ПОКРЫТИЯ НА 0,5 СМ ДОБАВЛЯТЬ К НОРМЕ 27-06-020-6</t>
  </si>
  <si>
    <t>Е2706-020-01</t>
  </si>
  <si>
    <t>УСТРОЙСТВО ПОКРЫТИЯ ТОЛЩИНОЙ 4 СМ ИЗ ГОРЯЧИХ АСФАЛЬТОБЕТОННЫХ СМЕСЕЙ ПЛОТНЫХ МЕЛКОЗЕРНИСТЫХ ТИПА АБВ, ПЛОТНОСТЬ КАМЕННЫХ МАТЕРИАЛОВ 2,5-2,9 Т/М3</t>
  </si>
  <si>
    <t>Е2703-009-01</t>
  </si>
  <si>
    <t>СРЕЗКА ПОВЕРХНОСТНОГО СЛОЯ АСФАЛЬТОБЕТОННЫХ ДОРОЖНЫХ ПОКРЫТИЙ МЕТОДОМ ХОЛОДНОГО ФРЕЗЕРОВАНИЯ ПРИ ШИРИНЕ БАРАБАНА ФРЕЗЫ 1000 ММ, ТОЛЩИНА СЛОЯ 5 СМ</t>
  </si>
  <si>
    <t>Е2706-026-01</t>
  </si>
  <si>
    <t>РОЗЛИВ ВЯЖУЩИХ МАТЕРИАЛОВ</t>
  </si>
  <si>
    <t>Е0101-003-02</t>
  </si>
  <si>
    <t>РАЗРАБОТКА ГРУНТА В ОТВАЛ ЭКСКАВАТОРАМИ "ДРАГЛАЙН" ИЛИ "ОБРАТНАЯ ЛОПАТА" С КОВШОМ ВМЕСТИМОСТЬЮ 1 [1-1,2] М3, ГРУППА ГРУНТОВ 2</t>
  </si>
  <si>
    <t>2265</t>
  </si>
  <si>
    <t>ЭКСКАВАТОРЫ ОДНОКОВШОВЫЕ ДИЗЕЛЬНЫЕ НА ГУСЕНИЧНОМ ХОДУ ПРИ РАБОТЕ НА ДРУГИХ ВИДАХ СТРОИТЕЛЬСТВА (КРОМЕ ВОДОХОЗЯЙСТВЕННОГО) 1 М3</t>
  </si>
  <si>
    <t>ИТОГО ПО ЛОКАЛЬНОЙ РЕСУРСНОЙ ВЕДОМОСТИ:</t>
  </si>
  <si>
    <t>ЗАРПЛАТА (В Т.Ч. СОЦСТРАХ)</t>
  </si>
  <si>
    <t>СУМ</t>
  </si>
  <si>
    <t>ЭКСПЛУАТАЦИЯ МАШИН</t>
  </si>
  <si>
    <t>СТРОИТЕЛЬНЫЕ МАТЕРИАЛЫ</t>
  </si>
  <si>
    <t>ТРАНСПОРТНЫЕ РАСХОДЫ</t>
  </si>
  <si>
    <t>ИТОГО ПРЯМЫЕ ЗАТРАТЫ</t>
  </si>
  <si>
    <t xml:space="preserve">ПРОЧИЕ ЗАТРАТЫ ПОДРЯЧИКА </t>
  </si>
  <si>
    <t xml:space="preserve">ИТОГО </t>
  </si>
  <si>
    <t>НДС</t>
  </si>
  <si>
    <t>ИТОГО С НДС</t>
  </si>
  <si>
    <t>Цена</t>
  </si>
  <si>
    <t>Сумма</t>
  </si>
  <si>
    <t>чел-ч</t>
  </si>
  <si>
    <t>маш-ч</t>
  </si>
  <si>
    <t>материал</t>
  </si>
  <si>
    <t>инерт</t>
  </si>
  <si>
    <t>Е2706-021-06 К=2</t>
  </si>
  <si>
    <t>РАЗДЕЛ 1.АСФАЛЬТ 700 М2</t>
  </si>
  <si>
    <t>Е0102-010-01</t>
  </si>
  <si>
    <t>УСТРОЙСТВО ГРУНТОВЫХ ПОДУШЕК НА ПРОСАДОЧНЫХ ГРУНТАХ МЕТОДОМ ПОСЛОЙНОЙ УКАТКИ</t>
  </si>
  <si>
    <t>613</t>
  </si>
  <si>
    <t>КАТКИ ДОРОЖНЫЕ ПРИЦЕПНЫЕ КУЛАЧКОВЫЕ 8 Т</t>
  </si>
  <si>
    <t>1669</t>
  </si>
  <si>
    <t>СКРЕПЕРЫ ПРИЦЕПНЫЕ (С ГУСЕНИЧНЫМ ТРАКТОРОМ) ПРИ РАБОТЕ НА ДРУГИХ ВИДАХ СТРОИТЕЛЬСТВА (КРОМЕ ВОДОХОЗЯЙСТВЕННОГО), ВМЕСТИМОСТЬ КОВША 8 М3</t>
  </si>
  <si>
    <t>1834</t>
  </si>
  <si>
    <t>ТРАКТОРЫ НА ГУСЕНИЧНОМ ХОДУ ПРИ РАБОТЕ НА ДРУГИХ ВИДАХ СТРОИТЕЛЬСТВА (КРОМЕ ВОДОХОЗЯЙСТВЕННОГО) ДО 59 (80) КВТ (Л.С.)</t>
  </si>
  <si>
    <t>1835</t>
  </si>
  <si>
    <t>ТРАКТОРЫ НА ГУСЕНИЧНОМ ХОДУ ПРИ РАБОТЕ НА ДРУГИХ ВИДАХ СТРОИТЕЛЬСТВА (КРОМЕ ВОДОХОЗЯЙСТВЕННОГО) 79 (108) КВТ (Л.С.)</t>
  </si>
  <si>
    <t>163</t>
  </si>
  <si>
    <t>Г.ТАШКЕНТ, ЯШНАБАДСКИЙ Р-Н, ЖК "БИЗНЕС ПАРК МАХТУМКУЛИ "</t>
  </si>
  <si>
    <t>Е310-1015 ШНК4.04.06-14 Р.3.Т.7 К=0,49</t>
  </si>
  <si>
    <t>ПЕРЕВОЗКА ГРУЗОВ АВТОМОБИЛЕМ, РАССТОЯНИЕ ПЕРЕВОЗКИ 15 КМ, КЛАСС ГРУЗА 1. ПРИ ПЕРЕВОЗКЕ АВТОСАМОСВАЛАМИ ГРУЗОПОДЪЕМНОСТЬЮ 20, ПРИМЕНЕН КОЭФФИЦИЕНТ К НОРМАМ ЗАТРАТ ТРУДА МАШИНИСТОВ И ЭКСПЛУАТАЦИИ МАШИН - 0,49</t>
  </si>
  <si>
    <t xml:space="preserve">Форма КП </t>
  </si>
  <si>
    <t>ИНН организации</t>
  </si>
  <si>
    <t>да/нет</t>
  </si>
  <si>
    <t>календарных дней</t>
  </si>
  <si>
    <t>%</t>
  </si>
  <si>
    <t xml:space="preserve">Гарантийные обязательства </t>
  </si>
  <si>
    <t>лет</t>
  </si>
  <si>
    <t>Проверка СБ ( Анкета направленная на проверку )</t>
  </si>
  <si>
    <t>Условия договора:</t>
  </si>
  <si>
    <t>Готовность выхода на строительную площадку до подписания договора (по гарантийному письму)</t>
  </si>
  <si>
    <t xml:space="preserve">Срок производства работ </t>
  </si>
  <si>
    <t>Аванс , в %</t>
  </si>
  <si>
    <t>Согласование договора в редакции заказчика</t>
  </si>
  <si>
    <t>да / нет</t>
  </si>
  <si>
    <t>Оборот компании за 2021  год</t>
  </si>
  <si>
    <t>млн. сум.</t>
  </si>
  <si>
    <t>Оборот компании за 2022 год</t>
  </si>
  <si>
    <t>Опыт работ на объектах ООО "Golden House Development"</t>
  </si>
  <si>
    <t>ООО "                        "</t>
  </si>
  <si>
    <t>Генеральный директор                                                                             Ф.И.О.</t>
  </si>
  <si>
    <t>БЛАГОУСТРОЙСТВО  (Восстановление асфальтобетонного дорожного покрытия)</t>
  </si>
  <si>
    <t xml:space="preserve">                                                                                                                    М.П.</t>
  </si>
  <si>
    <t>Название организации: ООО "           "</t>
  </si>
  <si>
    <t>Гарантийные удержания 5% на 1 год от общей суммы КП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</si>
</sst>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"/>
    <numFmt numFmtId="171" formatCode="_-* #,##0\ _₽_-;\-* #,##0\ _₽_-;_-* &quot;-&quot;??\ _₽_-;_-@_-"/>
    <numFmt numFmtId="172" formatCode="_-* #,##0_-;\-* #,##0_-;_-* &quot;-&quot;??_-;_-@_-"/>
    <numFmt numFmtId="173" formatCode="#,##0.0"/>
    <numFmt numFmtId="174" formatCode="#,##0.000"/>
    <numFmt numFmtId="175" formatCode="#,##0.0000"/>
    <numFmt numFmtId="176" formatCode="0.000"/>
    <numFmt numFmtId="177" formatCode="0.00000"/>
    <numFmt numFmtId="178" formatCode="#,##0.00_ ;[Red]\-#,##0.00\ "/>
    <numFmt numFmtId="179" formatCode="[$-FC19]d\ mmmm\ yyyy\ &quot;г.&quot;"/>
    <numFmt numFmtId="180" formatCode="0.0%"/>
    <numFmt numFmtId="181" formatCode="_-* #,##0\ &quot;₽&quot;_-;\-* #,##0\ &quot;₽&quot;_-;_-* &quot;-&quot;\ &quot;₽&quot;_-;_-@_-"/>
    <numFmt numFmtId="182" formatCode="_-* #,##0_-;\-* #,##0_-;_-* &quot;-&quot;_-;_-@_-"/>
    <numFmt numFmtId="183" formatCode="_-* #,##0.00\ &quot;₽&quot;_-;\-* #,##0.00\ &quot;₽&quot;_-;_-* &quot;-&quot;??\ &quot;₽&quot;_-;_-@_-"/>
    <numFmt numFmtId="184" formatCode="_-* #,##0.00_-;\-* #,##0.00_-;_-* &quot;-&quot;??_-;_-@_-"/>
  </numFmts>
  <fonts count="77">
    <font>
      <sz val="10"/>
      <name val="Times New Roman Cyr"/>
      <family val="1"/>
    </font>
    <font>
      <sz val="11"/>
      <color indexed="8"/>
      <name val="Calibri"/>
      <family val="2"/>
    </font>
    <font>
      <sz val="9"/>
      <name val="Times New Roman Cyr"/>
      <family val="1"/>
    </font>
    <font>
      <sz val="8"/>
      <name val="Arial"/>
      <family val="2"/>
    </font>
    <font>
      <b/>
      <sz val="12"/>
      <name val="Times New Roman Cyr"/>
      <family val="1"/>
    </font>
    <font>
      <b/>
      <sz val="11"/>
      <name val="Times New Roman Cyr"/>
      <family val="0"/>
    </font>
    <font>
      <b/>
      <sz val="9"/>
      <name val="Times New Roman Cyr"/>
      <family val="1"/>
    </font>
    <font>
      <b/>
      <u val="single"/>
      <sz val="12"/>
      <name val="Times New Roman Cyr"/>
      <family val="1"/>
    </font>
    <font>
      <b/>
      <sz val="10"/>
      <name val="Times New Roman Cyr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Times New Roman Cyr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Times New Roman Cyr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8"/>
      <name val="Times New Roman Cyr"/>
      <family val="0"/>
    </font>
    <font>
      <sz val="10"/>
      <color indexed="18"/>
      <name val="Times New Roman Cyr"/>
      <family val="0"/>
    </font>
    <font>
      <b/>
      <sz val="8"/>
      <color indexed="18"/>
      <name val="Arial"/>
      <family val="2"/>
    </font>
    <font>
      <b/>
      <sz val="8"/>
      <color indexed="8"/>
      <name val="Arial"/>
      <family val="2"/>
    </font>
    <font>
      <sz val="9"/>
      <color indexed="18"/>
      <name val="Times New Roman Cyr"/>
      <family val="0"/>
    </font>
    <font>
      <sz val="9"/>
      <color indexed="20"/>
      <name val="Times New Roman Cyr"/>
      <family val="0"/>
    </font>
    <font>
      <sz val="9"/>
      <color indexed="58"/>
      <name val="Times New Roman Cyr"/>
      <family val="0"/>
    </font>
    <font>
      <sz val="10"/>
      <color indexed="20"/>
      <name val="Times New Roman"/>
      <family val="1"/>
    </font>
    <font>
      <sz val="10"/>
      <color indexed="58"/>
      <name val="Times New Roman"/>
      <family val="1"/>
    </font>
    <font>
      <sz val="8"/>
      <name val="Segoe U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 Cyr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u val="single"/>
      <sz val="10"/>
      <color theme="11"/>
      <name val="Times New Roman Cyr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3300"/>
      <name val="Times New Roman Cyr"/>
      <family val="0"/>
    </font>
    <font>
      <sz val="10"/>
      <color rgb="FF000080"/>
      <name val="Times New Roman Cyr"/>
      <family val="0"/>
    </font>
    <font>
      <b/>
      <sz val="8"/>
      <color rgb="FF000080"/>
      <name val="Arial"/>
      <family val="2"/>
    </font>
    <font>
      <b/>
      <sz val="8"/>
      <color rgb="FF000000"/>
      <name val="Arial"/>
      <family val="2"/>
    </font>
    <font>
      <sz val="9"/>
      <color rgb="FF000080"/>
      <name val="Times New Roman Cyr"/>
      <family val="0"/>
    </font>
    <font>
      <sz val="9"/>
      <color rgb="FF800080"/>
      <name val="Times New Roman Cyr"/>
      <family val="0"/>
    </font>
    <font>
      <sz val="9"/>
      <color rgb="FF003300"/>
      <name val="Times New Roman Cyr"/>
      <family val="0"/>
    </font>
    <font>
      <sz val="10"/>
      <color rgb="FF800080"/>
      <name val="Times New Roman"/>
      <family val="1"/>
    </font>
    <font>
      <sz val="10"/>
      <color rgb="FF003300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hair">
        <color rgb="FF000000"/>
      </right>
      <top style="dashed">
        <color rgb="FF333399"/>
      </top>
      <bottom style="hair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thin"/>
      <bottom style="thin"/>
    </border>
  </borders>
  <cellStyleXfs count="78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6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46" fillId="16" borderId="0" applyNumberFormat="0" applyBorder="0" applyAlignment="0" applyProtection="0"/>
    <xf numFmtId="0" fontId="47" fillId="17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46" fillId="31" borderId="8" applyNumberFormat="0" applyFont="0" applyAlignment="0" applyProtection="0"/>
    <xf numFmtId="9" fontId="46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65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0" fontId="4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top"/>
    </xf>
    <xf numFmtId="0" fontId="66" fillId="0" borderId="0" xfId="0" applyFont="1" applyAlignment="1">
      <alignment vertical="top"/>
    </xf>
    <xf numFmtId="0" fontId="67" fillId="0" borderId="0" xfId="0" applyFont="1" applyAlignment="1">
      <alignment vertical="top"/>
    </xf>
    <xf numFmtId="165" fontId="67" fillId="0" borderId="0" xfId="0" applyNumberFormat="1" applyFont="1" applyAlignment="1">
      <alignment vertical="top"/>
    </xf>
    <xf numFmtId="0" fontId="0" fillId="0" borderId="10" xfId="0" applyFont="1" applyBorder="1" applyAlignment="1">
      <alignment/>
    </xf>
    <xf numFmtId="4" fontId="0" fillId="33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9" fillId="34" borderId="10" xfId="62" applyFont="1" applyFill="1" applyBorder="1" applyAlignment="1">
      <alignment horizontal="center" vertical="top" wrapText="1"/>
      <protection/>
    </xf>
    <xf numFmtId="43" fontId="9" fillId="34" borderId="10" xfId="76" applyFont="1" applyFill="1" applyBorder="1" applyAlignment="1">
      <alignment horizontal="center" vertical="top" wrapText="1"/>
    </xf>
    <xf numFmtId="4" fontId="9" fillId="34" borderId="10" xfId="62" applyNumberFormat="1" applyFont="1" applyFill="1" applyBorder="1" applyAlignment="1">
      <alignment horizontal="center" vertical="center" wrapText="1"/>
      <protection/>
    </xf>
    <xf numFmtId="3" fontId="10" fillId="34" borderId="10" xfId="72" applyNumberFormat="1" applyFont="1" applyFill="1" applyBorder="1" applyAlignment="1">
      <alignment horizontal="center" vertical="center" wrapText="1"/>
    </xf>
    <xf numFmtId="0" fontId="9" fillId="0" borderId="0" xfId="62" applyFont="1" applyAlignment="1">
      <alignment vertical="top"/>
      <protection/>
    </xf>
    <xf numFmtId="165" fontId="9" fillId="0" borderId="0" xfId="72" applyFont="1" applyAlignment="1">
      <alignment vertical="top"/>
    </xf>
    <xf numFmtId="171" fontId="10" fillId="34" borderId="10" xfId="72" applyNumberFormat="1" applyFont="1" applyFill="1" applyBorder="1" applyAlignment="1">
      <alignment horizontal="right" vertical="top" wrapText="1"/>
    </xf>
    <xf numFmtId="49" fontId="68" fillId="33" borderId="10" xfId="61" applyNumberFormat="1" applyFont="1" applyFill="1" applyBorder="1" applyAlignment="1">
      <alignment horizontal="center" vertical="top" wrapText="1"/>
      <protection/>
    </xf>
    <xf numFmtId="0" fontId="68" fillId="33" borderId="10" xfId="61" applyFont="1" applyFill="1" applyBorder="1" applyAlignment="1">
      <alignment horizontal="left" vertical="top" wrapText="1"/>
      <protection/>
    </xf>
    <xf numFmtId="0" fontId="68" fillId="33" borderId="10" xfId="61" applyFont="1" applyFill="1" applyBorder="1" applyAlignment="1">
      <alignment horizontal="center" vertical="top" wrapText="1"/>
      <protection/>
    </xf>
    <xf numFmtId="4" fontId="68" fillId="33" borderId="10" xfId="74" applyNumberFormat="1" applyFont="1" applyFill="1" applyBorder="1" applyAlignment="1">
      <alignment horizontal="center" vertical="center" wrapText="1"/>
    </xf>
    <xf numFmtId="3" fontId="68" fillId="33" borderId="10" xfId="74" applyNumberFormat="1" applyFont="1" applyFill="1" applyBorder="1" applyAlignment="1">
      <alignment horizontal="center" vertical="center" wrapText="1"/>
    </xf>
    <xf numFmtId="172" fontId="0" fillId="0" borderId="0" xfId="72" applyNumberFormat="1" applyFont="1" applyAlignment="1">
      <alignment/>
    </xf>
    <xf numFmtId="10" fontId="68" fillId="33" borderId="10" xfId="61" applyNumberFormat="1" applyFont="1" applyFill="1" applyBorder="1" applyAlignment="1">
      <alignment horizontal="center" vertical="top" wrapText="1"/>
      <protection/>
    </xf>
    <xf numFmtId="0" fontId="69" fillId="33" borderId="10" xfId="61" applyFont="1" applyFill="1" applyBorder="1" applyAlignment="1">
      <alignment horizontal="center" vertical="center" wrapText="1"/>
      <protection/>
    </xf>
    <xf numFmtId="0" fontId="69" fillId="33" borderId="10" xfId="61" applyFont="1" applyFill="1" applyBorder="1" applyAlignment="1">
      <alignment vertical="top" wrapText="1"/>
      <protection/>
    </xf>
    <xf numFmtId="49" fontId="70" fillId="0" borderId="10" xfId="62" applyNumberFormat="1" applyFont="1" applyBorder="1" applyAlignment="1">
      <alignment horizontal="center" vertical="top" wrapText="1"/>
      <protection/>
    </xf>
    <xf numFmtId="0" fontId="70" fillId="0" borderId="10" xfId="62" applyFont="1" applyBorder="1" applyAlignment="1">
      <alignment horizontal="center" vertical="top" wrapText="1"/>
      <protection/>
    </xf>
    <xf numFmtId="0" fontId="6" fillId="34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49" fontId="71" fillId="0" borderId="10" xfId="0" applyNumberFormat="1" applyFont="1" applyBorder="1" applyAlignment="1">
      <alignment horizontal="center" vertical="top" wrapText="1"/>
    </xf>
    <xf numFmtId="0" fontId="71" fillId="0" borderId="10" xfId="0" applyFont="1" applyBorder="1" applyAlignment="1">
      <alignment horizontal="center" vertical="top" wrapText="1"/>
    </xf>
    <xf numFmtId="0" fontId="71" fillId="0" borderId="10" xfId="0" applyFont="1" applyBorder="1" applyAlignment="1">
      <alignment horizontal="left" vertical="top" wrapText="1" indent="2"/>
    </xf>
    <xf numFmtId="0" fontId="71" fillId="0" borderId="10" xfId="0" applyFont="1" applyBorder="1" applyAlignment="1">
      <alignment horizontal="right" vertical="top"/>
    </xf>
    <xf numFmtId="49" fontId="72" fillId="0" borderId="10" xfId="0" applyNumberFormat="1" applyFont="1" applyBorder="1" applyAlignment="1">
      <alignment horizontal="center" vertical="top" wrapText="1"/>
    </xf>
    <xf numFmtId="0" fontId="72" fillId="0" borderId="10" xfId="0" applyFont="1" applyBorder="1" applyAlignment="1">
      <alignment horizontal="center" vertical="top" wrapText="1"/>
    </xf>
    <xf numFmtId="0" fontId="72" fillId="0" borderId="10" xfId="0" applyFont="1" applyBorder="1" applyAlignment="1">
      <alignment horizontal="left" vertical="top" wrapText="1" indent="2"/>
    </xf>
    <xf numFmtId="49" fontId="70" fillId="0" borderId="10" xfId="0" applyNumberFormat="1" applyFont="1" applyBorder="1" applyAlignment="1">
      <alignment horizontal="center" vertical="top" wrapText="1"/>
    </xf>
    <xf numFmtId="0" fontId="70" fillId="0" borderId="10" xfId="0" applyFont="1" applyBorder="1" applyAlignment="1">
      <alignment horizontal="center" vertical="top" wrapText="1"/>
    </xf>
    <xf numFmtId="0" fontId="70" fillId="0" borderId="10" xfId="0" applyFont="1" applyBorder="1" applyAlignment="1">
      <alignment horizontal="left" vertical="top" wrapText="1" indent="2"/>
    </xf>
    <xf numFmtId="4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6" fillId="34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vertical="top"/>
    </xf>
    <xf numFmtId="3" fontId="66" fillId="0" borderId="0" xfId="0" applyNumberFormat="1" applyFont="1" applyAlignment="1">
      <alignment vertical="top"/>
    </xf>
    <xf numFmtId="3" fontId="67" fillId="0" borderId="0" xfId="0" applyNumberFormat="1" applyFont="1" applyAlignment="1">
      <alignment vertical="top"/>
    </xf>
    <xf numFmtId="3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10" xfId="64" applyNumberFormat="1" applyFont="1" applyFill="1" applyBorder="1" applyAlignment="1">
      <alignment horizontal="center" vertical="center" wrapText="1"/>
      <protection/>
    </xf>
    <xf numFmtId="177" fontId="67" fillId="0" borderId="0" xfId="0" applyNumberFormat="1" applyFont="1" applyAlignment="1">
      <alignment vertical="top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0" fontId="73" fillId="0" borderId="10" xfId="0" applyFont="1" applyBorder="1" applyAlignment="1">
      <alignment horizontal="center" vertical="top" wrapText="1"/>
    </xf>
    <xf numFmtId="0" fontId="73" fillId="0" borderId="10" xfId="0" applyFont="1" applyBorder="1" applyAlignment="1">
      <alignment horizontal="left" vertical="top" wrapText="1" indent="2"/>
    </xf>
    <xf numFmtId="0" fontId="74" fillId="0" borderId="10" xfId="0" applyFont="1" applyBorder="1" applyAlignment="1">
      <alignment horizontal="center" vertical="top" wrapText="1"/>
    </xf>
    <xf numFmtId="0" fontId="74" fillId="0" borderId="10" xfId="0" applyFont="1" applyBorder="1" applyAlignment="1">
      <alignment horizontal="left" vertical="top" wrapText="1" indent="2"/>
    </xf>
    <xf numFmtId="165" fontId="66" fillId="0" borderId="0" xfId="72" applyFont="1" applyAlignment="1">
      <alignment vertical="top"/>
    </xf>
    <xf numFmtId="0" fontId="2" fillId="34" borderId="10" xfId="0" applyFont="1" applyFill="1" applyBorder="1" applyAlignment="1">
      <alignment horizontal="center" vertical="center" wrapText="1"/>
    </xf>
    <xf numFmtId="165" fontId="68" fillId="33" borderId="10" xfId="61" applyNumberFormat="1" applyFont="1" applyFill="1" applyBorder="1" applyAlignment="1">
      <alignment horizontal="center" vertical="top" wrapText="1"/>
      <protection/>
    </xf>
    <xf numFmtId="165" fontId="0" fillId="0" borderId="0" xfId="72" applyFont="1" applyAlignment="1">
      <alignment vertical="top"/>
    </xf>
    <xf numFmtId="165" fontId="0" fillId="0" borderId="0" xfId="72" applyFont="1" applyAlignment="1">
      <alignment horizontal="center" vertical="center"/>
    </xf>
    <xf numFmtId="165" fontId="0" fillId="0" borderId="0" xfId="72" applyFont="1" applyAlignment="1">
      <alignment horizontal="center"/>
    </xf>
    <xf numFmtId="165" fontId="0" fillId="0" borderId="0" xfId="72" applyFont="1" applyAlignment="1">
      <alignment/>
    </xf>
    <xf numFmtId="165" fontId="0" fillId="0" borderId="0" xfId="72" applyFont="1" applyAlignment="1">
      <alignment vertical="top"/>
    </xf>
    <xf numFmtId="165" fontId="67" fillId="0" borderId="0" xfId="72" applyFont="1" applyAlignment="1">
      <alignment vertical="top"/>
    </xf>
    <xf numFmtId="178" fontId="13" fillId="0" borderId="0" xfId="0" applyNumberFormat="1" applyFont="1" applyAlignment="1">
      <alignment vertical="top"/>
    </xf>
    <xf numFmtId="0" fontId="8" fillId="0" borderId="0" xfId="0" applyFont="1" applyAlignment="1">
      <alignment/>
    </xf>
    <xf numFmtId="165" fontId="8" fillId="0" borderId="0" xfId="72" applyFont="1" applyAlignment="1">
      <alignment horizontal="left" vertical="center"/>
    </xf>
    <xf numFmtId="0" fontId="8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center" vertical="top" wrapText="1"/>
    </xf>
    <xf numFmtId="0" fontId="72" fillId="0" borderId="10" xfId="0" applyFont="1" applyFill="1" applyBorder="1" applyAlignment="1">
      <alignment horizontal="right" vertical="top"/>
    </xf>
    <xf numFmtId="0" fontId="71" fillId="0" borderId="10" xfId="0" applyFont="1" applyFill="1" applyBorder="1" applyAlignment="1">
      <alignment horizontal="right" vertical="top"/>
    </xf>
    <xf numFmtId="0" fontId="70" fillId="0" borderId="10" xfId="0" applyFont="1" applyFill="1" applyBorder="1" applyAlignment="1">
      <alignment horizontal="right" vertical="top"/>
    </xf>
    <xf numFmtId="0" fontId="72" fillId="0" borderId="12" xfId="0" applyFont="1" applyFill="1" applyBorder="1" applyAlignment="1">
      <alignment horizontal="right" vertical="top"/>
    </xf>
    <xf numFmtId="4" fontId="12" fillId="0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horizontal="right" vertical="top"/>
    </xf>
    <xf numFmtId="0" fontId="74" fillId="0" borderId="10" xfId="0" applyFont="1" applyFill="1" applyBorder="1" applyAlignment="1">
      <alignment horizontal="right" vertical="top"/>
    </xf>
    <xf numFmtId="0" fontId="68" fillId="0" borderId="10" xfId="61" applyFont="1" applyFill="1" applyBorder="1" applyAlignment="1">
      <alignment horizontal="left" vertical="top" wrapText="1"/>
      <protection/>
    </xf>
    <xf numFmtId="0" fontId="68" fillId="0" borderId="10" xfId="61" applyFont="1" applyFill="1" applyBorder="1" applyAlignment="1">
      <alignment horizontal="center" vertical="top" wrapText="1"/>
      <protection/>
    </xf>
    <xf numFmtId="3" fontId="68" fillId="0" borderId="10" xfId="61" applyNumberFormat="1" applyFont="1" applyFill="1" applyBorder="1" applyAlignment="1">
      <alignment horizontal="center" vertical="top" wrapText="1"/>
      <protection/>
    </xf>
    <xf numFmtId="4" fontId="68" fillId="0" borderId="10" xfId="74" applyNumberFormat="1" applyFont="1" applyFill="1" applyBorder="1" applyAlignment="1">
      <alignment horizontal="center" vertical="center" wrapText="1"/>
    </xf>
    <xf numFmtId="3" fontId="68" fillId="0" borderId="10" xfId="74" applyNumberFormat="1" applyFont="1" applyFill="1" applyBorder="1" applyAlignment="1">
      <alignment horizontal="center" vertical="center" wrapText="1"/>
    </xf>
    <xf numFmtId="9" fontId="68" fillId="0" borderId="10" xfId="61" applyNumberFormat="1" applyFont="1" applyFill="1" applyBorder="1" applyAlignment="1">
      <alignment horizontal="center" vertical="top" wrapText="1"/>
      <protection/>
    </xf>
    <xf numFmtId="14" fontId="0" fillId="0" borderId="0" xfId="0" applyNumberFormat="1" applyFont="1" applyAlignment="1">
      <alignment horizontal="right" vertical="top"/>
    </xf>
    <xf numFmtId="4" fontId="0" fillId="3" borderId="10" xfId="0" applyNumberFormat="1" applyFont="1" applyFill="1" applyBorder="1" applyAlignment="1">
      <alignment horizontal="center" vertical="center"/>
    </xf>
    <xf numFmtId="4" fontId="0" fillId="3" borderId="10" xfId="75" applyNumberFormat="1" applyFont="1" applyFill="1" applyBorder="1" applyAlignment="1">
      <alignment horizontal="center" vertical="center"/>
    </xf>
    <xf numFmtId="4" fontId="12" fillId="3" borderId="10" xfId="0" applyNumberFormat="1" applyFont="1" applyFill="1" applyBorder="1" applyAlignment="1">
      <alignment horizontal="center" vertical="center"/>
    </xf>
    <xf numFmtId="4" fontId="9" fillId="3" borderId="10" xfId="75" applyNumberFormat="1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/>
    </xf>
    <xf numFmtId="170" fontId="8" fillId="0" borderId="10" xfId="0" applyNumberFormat="1" applyFont="1" applyFill="1" applyBorder="1" applyAlignment="1">
      <alignment horizontal="center" vertical="top"/>
    </xf>
    <xf numFmtId="0" fontId="10" fillId="34" borderId="10" xfId="62" applyFont="1" applyFill="1" applyBorder="1" applyAlignment="1">
      <alignment horizontal="left" vertical="top" wrapText="1" indent="2"/>
      <protection/>
    </xf>
    <xf numFmtId="170" fontId="8" fillId="0" borderId="13" xfId="0" applyNumberFormat="1" applyFont="1" applyFill="1" applyBorder="1" applyAlignment="1">
      <alignment horizontal="center" vertical="top"/>
    </xf>
    <xf numFmtId="170" fontId="8" fillId="0" borderId="14" xfId="0" applyNumberFormat="1" applyFont="1" applyFill="1" applyBorder="1" applyAlignment="1">
      <alignment horizontal="center" vertical="top"/>
    </xf>
    <xf numFmtId="4" fontId="2" fillId="34" borderId="15" xfId="0" applyNumberFormat="1" applyFont="1" applyFill="1" applyBorder="1" applyAlignment="1">
      <alignment horizontal="center" vertical="center" wrapText="1"/>
    </xf>
    <xf numFmtId="4" fontId="2" fillId="34" borderId="16" xfId="0" applyNumberFormat="1" applyFont="1" applyFill="1" applyBorder="1" applyAlignment="1">
      <alignment horizontal="center" vertical="center" wrapText="1"/>
    </xf>
    <xf numFmtId="3" fontId="2" fillId="34" borderId="15" xfId="0" applyNumberFormat="1" applyFont="1" applyFill="1" applyBorder="1" applyAlignment="1">
      <alignment horizontal="center" vertical="center" wrapText="1"/>
    </xf>
    <xf numFmtId="3" fontId="2" fillId="34" borderId="16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7" fillId="34" borderId="10" xfId="0" applyFont="1" applyFill="1" applyBorder="1" applyAlignment="1">
      <alignment horizontal="center" wrapText="1"/>
    </xf>
    <xf numFmtId="170" fontId="8" fillId="0" borderId="10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75" fillId="33" borderId="10" xfId="63" applyFont="1" applyFill="1" applyBorder="1" applyAlignment="1">
      <alignment horizontal="center" vertical="center"/>
      <protection/>
    </xf>
    <xf numFmtId="0" fontId="12" fillId="0" borderId="10" xfId="63" applyFont="1" applyBorder="1" applyAlignment="1">
      <alignment horizontal="left" vertical="center" wrapText="1" indent="1"/>
      <protection/>
    </xf>
    <xf numFmtId="4" fontId="75" fillId="3" borderId="10" xfId="63" applyNumberFormat="1" applyFont="1" applyFill="1" applyBorder="1" applyAlignment="1">
      <alignment horizontal="center" vertical="center"/>
      <protection/>
    </xf>
    <xf numFmtId="3" fontId="75" fillId="33" borderId="0" xfId="63" applyNumberFormat="1" applyFont="1" applyFill="1" applyAlignment="1">
      <alignment horizontal="center" vertical="center"/>
      <protection/>
    </xf>
    <xf numFmtId="0" fontId="75" fillId="0" borderId="10" xfId="63" applyFont="1" applyBorder="1" applyAlignment="1">
      <alignment horizontal="center" vertical="center"/>
      <protection/>
    </xf>
    <xf numFmtId="0" fontId="75" fillId="0" borderId="10" xfId="63" applyFont="1" applyBorder="1" applyAlignment="1">
      <alignment horizontal="center" vertical="center" wrapText="1"/>
      <protection/>
    </xf>
    <xf numFmtId="3" fontId="75" fillId="0" borderId="0" xfId="63" applyNumberFormat="1" applyFont="1" applyAlignment="1">
      <alignment horizontal="center" vertical="center"/>
      <protection/>
    </xf>
    <xf numFmtId="4" fontId="75" fillId="0" borderId="0" xfId="63" applyNumberFormat="1" applyFont="1" applyAlignment="1">
      <alignment vertical="center"/>
      <protection/>
    </xf>
    <xf numFmtId="3" fontId="75" fillId="0" borderId="0" xfId="63" applyNumberFormat="1" applyFont="1" applyAlignment="1">
      <alignment vertical="center"/>
      <protection/>
    </xf>
    <xf numFmtId="3" fontId="76" fillId="14" borderId="14" xfId="63" applyNumberFormat="1" applyFont="1" applyFill="1" applyBorder="1" applyAlignment="1">
      <alignment horizontal="center" vertical="center"/>
      <protection/>
    </xf>
    <xf numFmtId="3" fontId="76" fillId="14" borderId="19" xfId="63" applyNumberFormat="1" applyFont="1" applyFill="1" applyBorder="1" applyAlignment="1">
      <alignment horizontal="center" vertical="center"/>
      <protection/>
    </xf>
    <xf numFmtId="3" fontId="76" fillId="14" borderId="13" xfId="63" applyNumberFormat="1" applyFont="1" applyFill="1" applyBorder="1" applyAlignment="1">
      <alignment horizontal="center" vertical="center"/>
      <protection/>
    </xf>
    <xf numFmtId="49" fontId="42" fillId="0" borderId="0" xfId="63" applyNumberFormat="1" applyFont="1">
      <alignment/>
      <protection/>
    </xf>
    <xf numFmtId="0" fontId="43" fillId="0" borderId="0" xfId="63" applyFont="1">
      <alignment/>
      <protection/>
    </xf>
    <xf numFmtId="0" fontId="43" fillId="0" borderId="0" xfId="63" applyFont="1" applyAlignment="1">
      <alignment horizontal="center"/>
      <protection/>
    </xf>
    <xf numFmtId="0" fontId="12" fillId="0" borderId="0" xfId="63" applyFont="1" applyAlignment="1">
      <alignment horizontal="left"/>
      <protection/>
    </xf>
    <xf numFmtId="0" fontId="12" fillId="0" borderId="0" xfId="63" applyFont="1" applyAlignment="1">
      <alignment horizontal="center"/>
      <protection/>
    </xf>
  </cellXfs>
  <cellStyles count="6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1 2" xfId="28"/>
    <cellStyle name="60% — акцент2" xfId="29"/>
    <cellStyle name="60% — акцент2 2" xfId="30"/>
    <cellStyle name="60% — акцент3" xfId="31"/>
    <cellStyle name="60% — акцент3 2" xfId="32"/>
    <cellStyle name="60% — акцент4" xfId="33"/>
    <cellStyle name="60% — акцент4 2" xfId="34"/>
    <cellStyle name="60% — акцент5" xfId="35"/>
    <cellStyle name="60% — акцент5 2" xfId="36"/>
    <cellStyle name="60% — акцент6" xfId="37"/>
    <cellStyle name="60% — акцент6 2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Нейтральный 2" xfId="59"/>
    <cellStyle name="Обычный 2" xfId="60"/>
    <cellStyle name="Обычный 2 2" xfId="61"/>
    <cellStyle name="Обычный 2 3" xfId="62"/>
    <cellStyle name="Обычный 3" xfId="63"/>
    <cellStyle name="Обычный_Лист1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Финансовый 2" xfId="74"/>
    <cellStyle name="Финансовый 2 3" xfId="75"/>
    <cellStyle name="Финансовый 4" xfId="76"/>
    <cellStyle name="Хороший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2"/>
  <sheetViews>
    <sheetView showGridLines="0" tabSelected="1" view="pageBreakPreview" zoomScale="70" zoomScaleNormal="70" zoomScaleSheetLayoutView="70" zoomScalePageLayoutView="0" workbookViewId="0" topLeftCell="A73">
      <selection activeCell="G101" sqref="G101"/>
    </sheetView>
  </sheetViews>
  <sheetFormatPr defaultColWidth="9.00390625" defaultRowHeight="12.75" outlineLevelRow="1"/>
  <cols>
    <col min="1" max="1" width="6.375" style="0" customWidth="1"/>
    <col min="2" max="2" width="15.75390625" style="0" customWidth="1"/>
    <col min="3" max="3" width="96.625" style="0" customWidth="1"/>
    <col min="4" max="6" width="11.75390625" style="0" customWidth="1"/>
    <col min="7" max="7" width="13.50390625" style="51" bestFit="1" customWidth="1"/>
    <col min="8" max="8" width="13.50390625" style="52" bestFit="1" customWidth="1"/>
    <col min="9" max="9" width="12.625" style="0" hidden="1" customWidth="1"/>
    <col min="10" max="10" width="15.375" style="0" hidden="1" customWidth="1"/>
    <col min="11" max="11" width="17.50390625" style="0" hidden="1" customWidth="1"/>
    <col min="12" max="12" width="14.125" style="0" hidden="1" customWidth="1"/>
    <col min="13" max="13" width="0" style="0" hidden="1" customWidth="1"/>
    <col min="14" max="14" width="15.125" style="0" hidden="1" customWidth="1"/>
    <col min="15" max="19" width="0" style="0" hidden="1" customWidth="1"/>
    <col min="20" max="20" width="19.50390625" style="73" bestFit="1" customWidth="1"/>
  </cols>
  <sheetData>
    <row r="1" spans="1:20" s="1" customFormat="1" ht="12.75">
      <c r="A1" s="2"/>
      <c r="B1" s="2"/>
      <c r="C1" s="2"/>
      <c r="D1" s="2"/>
      <c r="E1" s="2"/>
      <c r="F1" s="95">
        <v>45012</v>
      </c>
      <c r="G1" s="50"/>
      <c r="H1" s="52"/>
      <c r="T1" s="70"/>
    </row>
    <row r="2" spans="1:20" s="1" customFormat="1" ht="25.5" customHeight="1">
      <c r="A2" s="2"/>
      <c r="B2" s="115" t="s">
        <v>122</v>
      </c>
      <c r="C2" s="115"/>
      <c r="D2" s="115"/>
      <c r="E2" s="115"/>
      <c r="F2" s="115"/>
      <c r="G2" s="115"/>
      <c r="H2" s="115"/>
      <c r="T2" s="70"/>
    </row>
    <row r="3" spans="1:20" s="1" customFormat="1" ht="12.75">
      <c r="A3" s="4"/>
      <c r="B3" s="116" t="s">
        <v>0</v>
      </c>
      <c r="C3" s="116"/>
      <c r="D3" s="116"/>
      <c r="E3" s="116"/>
      <c r="F3" s="116"/>
      <c r="G3" s="50"/>
      <c r="H3" s="52"/>
      <c r="T3" s="70"/>
    </row>
    <row r="4" spans="1:20" s="1" customFormat="1" ht="12.75">
      <c r="A4" s="2"/>
      <c r="B4" s="2"/>
      <c r="C4" s="5"/>
      <c r="D4" s="5"/>
      <c r="E4" s="5"/>
      <c r="F4" s="5"/>
      <c r="G4" s="50"/>
      <c r="H4" s="52"/>
      <c r="T4" s="70"/>
    </row>
    <row r="5" spans="1:20" s="1" customFormat="1" ht="15">
      <c r="A5" s="6"/>
      <c r="B5" s="6"/>
      <c r="C5" s="7" t="s">
        <v>125</v>
      </c>
      <c r="D5" s="117"/>
      <c r="E5" s="117"/>
      <c r="F5" s="117"/>
      <c r="G5" s="50"/>
      <c r="H5" s="52"/>
      <c r="T5" s="70"/>
    </row>
    <row r="6" spans="1:20" s="1" customFormat="1" ht="12.75">
      <c r="A6" s="4"/>
      <c r="B6" s="118" t="s">
        <v>2</v>
      </c>
      <c r="C6" s="118"/>
      <c r="D6" s="118"/>
      <c r="E6" s="118"/>
      <c r="F6" s="118"/>
      <c r="G6" s="50"/>
      <c r="H6" s="52"/>
      <c r="T6" s="70"/>
    </row>
    <row r="7" spans="1:20" s="1" customFormat="1" ht="12.75">
      <c r="A7" s="2"/>
      <c r="B7" s="2"/>
      <c r="C7" s="2"/>
      <c r="D7" s="5"/>
      <c r="E7" s="2"/>
      <c r="F7" s="8" t="s">
        <v>3</v>
      </c>
      <c r="G7" s="50"/>
      <c r="H7" s="52"/>
      <c r="T7" s="70"/>
    </row>
    <row r="8" spans="1:20" s="1" customFormat="1" ht="12.75">
      <c r="A8" s="8" t="s">
        <v>4</v>
      </c>
      <c r="B8" s="119" t="s">
        <v>145</v>
      </c>
      <c r="C8" s="119"/>
      <c r="D8" s="119"/>
      <c r="E8" s="119"/>
      <c r="F8" s="119"/>
      <c r="G8" s="50"/>
      <c r="H8" s="52"/>
      <c r="T8" s="70"/>
    </row>
    <row r="9" spans="1:20" s="1" customFormat="1" ht="12.75">
      <c r="A9" s="4"/>
      <c r="B9" s="116" t="s">
        <v>5</v>
      </c>
      <c r="C9" s="116"/>
      <c r="D9" s="116"/>
      <c r="E9" s="116"/>
      <c r="F9" s="116"/>
      <c r="G9" s="50"/>
      <c r="H9" s="52"/>
      <c r="T9" s="70"/>
    </row>
    <row r="10" spans="1:20" s="1" customFormat="1" ht="12.75">
      <c r="A10" s="2"/>
      <c r="B10" s="2"/>
      <c r="C10" s="2"/>
      <c r="D10" s="2"/>
      <c r="E10" s="2"/>
      <c r="F10" s="2"/>
      <c r="G10" s="50"/>
      <c r="H10" s="52"/>
      <c r="T10" s="70"/>
    </row>
    <row r="11" spans="1:20" s="1" customFormat="1" ht="12.75">
      <c r="A11" s="3"/>
      <c r="B11" s="3"/>
      <c r="C11" s="113" t="s">
        <v>147</v>
      </c>
      <c r="D11" s="113"/>
      <c r="E11" s="113"/>
      <c r="F11" s="113"/>
      <c r="G11" s="50"/>
      <c r="H11" s="52"/>
      <c r="T11" s="70"/>
    </row>
    <row r="12" spans="1:20" s="9" customFormat="1" ht="12.75" customHeight="1">
      <c r="A12" s="114" t="s">
        <v>6</v>
      </c>
      <c r="B12" s="114" t="s">
        <v>7</v>
      </c>
      <c r="C12" s="114" t="s">
        <v>8</v>
      </c>
      <c r="D12" s="114" t="s">
        <v>9</v>
      </c>
      <c r="E12" s="114" t="s">
        <v>10</v>
      </c>
      <c r="F12" s="114"/>
      <c r="G12" s="106" t="s">
        <v>103</v>
      </c>
      <c r="H12" s="108" t="s">
        <v>104</v>
      </c>
      <c r="T12" s="71"/>
    </row>
    <row r="13" spans="1:20" s="9" customFormat="1" ht="34.5" customHeight="1">
      <c r="A13" s="114"/>
      <c r="B13" s="114"/>
      <c r="C13" s="114"/>
      <c r="D13" s="114"/>
      <c r="E13" s="68" t="s">
        <v>11</v>
      </c>
      <c r="F13" s="68" t="s">
        <v>12</v>
      </c>
      <c r="G13" s="107"/>
      <c r="H13" s="109"/>
      <c r="T13" s="78"/>
    </row>
    <row r="14" spans="1:20" s="10" customFormat="1" ht="12.75">
      <c r="A14" s="36">
        <v>1</v>
      </c>
      <c r="B14" s="36">
        <v>2</v>
      </c>
      <c r="C14" s="36">
        <v>3</v>
      </c>
      <c r="D14" s="36">
        <v>4</v>
      </c>
      <c r="E14" s="36">
        <v>5</v>
      </c>
      <c r="F14" s="36">
        <v>6</v>
      </c>
      <c r="G14" s="36">
        <v>7</v>
      </c>
      <c r="H14" s="53">
        <v>8</v>
      </c>
      <c r="I14" s="10" t="s">
        <v>105</v>
      </c>
      <c r="J14" s="10" t="s">
        <v>106</v>
      </c>
      <c r="K14" s="10" t="s">
        <v>107</v>
      </c>
      <c r="L14" s="10" t="s">
        <v>108</v>
      </c>
      <c r="T14" s="72"/>
    </row>
    <row r="15" spans="1:8" ht="12.75">
      <c r="A15" s="110"/>
      <c r="B15" s="110"/>
      <c r="C15" s="110"/>
      <c r="D15" s="110"/>
      <c r="E15" s="110"/>
      <c r="F15" s="110"/>
      <c r="G15" s="49"/>
      <c r="H15" s="17"/>
    </row>
    <row r="16" spans="1:8" ht="15.75" customHeight="1">
      <c r="A16" s="111" t="s">
        <v>110</v>
      </c>
      <c r="B16" s="111"/>
      <c r="C16" s="111"/>
      <c r="D16" s="111"/>
      <c r="E16" s="111"/>
      <c r="F16" s="111"/>
      <c r="G16" s="58"/>
      <c r="H16" s="57"/>
    </row>
    <row r="17" spans="1:20" s="1" customFormat="1" ht="26.25">
      <c r="A17" s="37"/>
      <c r="B17" s="38" t="s">
        <v>84</v>
      </c>
      <c r="C17" s="38" t="s">
        <v>85</v>
      </c>
      <c r="D17" s="37" t="s">
        <v>20</v>
      </c>
      <c r="E17" s="112">
        <v>7</v>
      </c>
      <c r="F17" s="112"/>
      <c r="G17" s="58"/>
      <c r="H17" s="57"/>
      <c r="T17" s="70"/>
    </row>
    <row r="18" spans="1:20" s="11" customFormat="1" ht="12.75" outlineLevel="1">
      <c r="A18" s="39"/>
      <c r="B18" s="40" t="s">
        <v>1</v>
      </c>
      <c r="C18" s="41" t="s">
        <v>13</v>
      </c>
      <c r="D18" s="40" t="s">
        <v>14</v>
      </c>
      <c r="E18" s="42">
        <v>3.49</v>
      </c>
      <c r="F18" s="42">
        <f aca="true" t="shared" si="0" ref="F18:F23">E18*$E$17</f>
        <v>24.43</v>
      </c>
      <c r="G18" s="59">
        <v>28514.43</v>
      </c>
      <c r="H18" s="57">
        <f aca="true" t="shared" si="1" ref="H18:H23">G18*F18</f>
        <v>696607.5249</v>
      </c>
      <c r="I18" s="54">
        <f>H18</f>
        <v>696607.5249</v>
      </c>
      <c r="T18" s="74"/>
    </row>
    <row r="19" spans="1:20" s="13" customFormat="1" ht="12.75" outlineLevel="1">
      <c r="A19" s="39"/>
      <c r="B19" s="40" t="s">
        <v>16</v>
      </c>
      <c r="C19" s="41" t="s">
        <v>17</v>
      </c>
      <c r="D19" s="40" t="s">
        <v>14</v>
      </c>
      <c r="E19" s="42">
        <v>5.46</v>
      </c>
      <c r="F19" s="42">
        <f t="shared" si="0"/>
        <v>38.22</v>
      </c>
      <c r="G19" s="58">
        <v>0</v>
      </c>
      <c r="H19" s="57">
        <f t="shared" si="1"/>
        <v>0</v>
      </c>
      <c r="T19" s="75"/>
    </row>
    <row r="20" spans="1:20" s="12" customFormat="1" ht="12.75" outlineLevel="1">
      <c r="A20" s="43"/>
      <c r="B20" s="44" t="s">
        <v>21</v>
      </c>
      <c r="C20" s="45" t="s">
        <v>22</v>
      </c>
      <c r="D20" s="44" t="s">
        <v>18</v>
      </c>
      <c r="E20" s="81">
        <v>1.82</v>
      </c>
      <c r="F20" s="82">
        <f t="shared" si="0"/>
        <v>12.74</v>
      </c>
      <c r="G20" s="58">
        <v>0</v>
      </c>
      <c r="H20" s="57">
        <f t="shared" si="1"/>
        <v>0</v>
      </c>
      <c r="J20" s="55">
        <f>H20</f>
        <v>0</v>
      </c>
      <c r="T20" s="67"/>
    </row>
    <row r="21" spans="1:20" s="12" customFormat="1" ht="12.75" outlineLevel="1">
      <c r="A21" s="43"/>
      <c r="B21" s="44" t="s">
        <v>23</v>
      </c>
      <c r="C21" s="45" t="s">
        <v>24</v>
      </c>
      <c r="D21" s="44" t="s">
        <v>18</v>
      </c>
      <c r="E21" s="81">
        <v>1.82</v>
      </c>
      <c r="F21" s="82">
        <f t="shared" si="0"/>
        <v>12.74</v>
      </c>
      <c r="G21" s="96"/>
      <c r="H21" s="57">
        <f t="shared" si="1"/>
        <v>0</v>
      </c>
      <c r="J21" s="55">
        <f>H21</f>
        <v>0</v>
      </c>
      <c r="T21" s="67"/>
    </row>
    <row r="22" spans="1:20" s="12" customFormat="1" ht="12.75" outlineLevel="1">
      <c r="A22" s="43"/>
      <c r="B22" s="44" t="s">
        <v>25</v>
      </c>
      <c r="C22" s="45" t="s">
        <v>26</v>
      </c>
      <c r="D22" s="44" t="s">
        <v>18</v>
      </c>
      <c r="E22" s="81">
        <v>1.82</v>
      </c>
      <c r="F22" s="82">
        <f t="shared" si="0"/>
        <v>12.74</v>
      </c>
      <c r="G22" s="96"/>
      <c r="H22" s="57">
        <f t="shared" si="1"/>
        <v>0</v>
      </c>
      <c r="J22" s="55">
        <f>H22</f>
        <v>0</v>
      </c>
      <c r="T22" s="67"/>
    </row>
    <row r="23" spans="1:20" s="13" customFormat="1" ht="12.75" outlineLevel="1">
      <c r="A23" s="46"/>
      <c r="B23" s="47" t="s">
        <v>27</v>
      </c>
      <c r="C23" s="48" t="s">
        <v>28</v>
      </c>
      <c r="D23" s="47" t="s">
        <v>29</v>
      </c>
      <c r="E23" s="83">
        <v>3.2</v>
      </c>
      <c r="F23" s="82">
        <f t="shared" si="0"/>
        <v>22.400000000000002</v>
      </c>
      <c r="G23" s="96"/>
      <c r="H23" s="57">
        <f t="shared" si="1"/>
        <v>0</v>
      </c>
      <c r="K23" s="56">
        <f>H23</f>
        <v>0</v>
      </c>
      <c r="T23" s="75"/>
    </row>
    <row r="24" spans="1:20" s="1" customFormat="1" ht="26.25">
      <c r="A24" s="37"/>
      <c r="B24" s="38" t="s">
        <v>88</v>
      </c>
      <c r="C24" s="38" t="s">
        <v>89</v>
      </c>
      <c r="D24" s="37" t="s">
        <v>53</v>
      </c>
      <c r="E24" s="102">
        <v>0.7</v>
      </c>
      <c r="F24" s="102"/>
      <c r="G24" s="58"/>
      <c r="H24" s="57"/>
      <c r="T24" s="70"/>
    </row>
    <row r="25" spans="1:20" s="11" customFormat="1" ht="12.75" outlineLevel="1">
      <c r="A25" s="39"/>
      <c r="B25" s="40" t="s">
        <v>1</v>
      </c>
      <c r="C25" s="41" t="s">
        <v>13</v>
      </c>
      <c r="D25" s="40" t="s">
        <v>14</v>
      </c>
      <c r="E25" s="82">
        <v>6.89</v>
      </c>
      <c r="F25" s="82">
        <f>E25*$E$24</f>
        <v>4.8229999999999995</v>
      </c>
      <c r="G25" s="59">
        <v>28514.43</v>
      </c>
      <c r="H25" s="57">
        <f>G25*F25</f>
        <v>137525.09589</v>
      </c>
      <c r="I25" s="54">
        <f>H25</f>
        <v>137525.09589</v>
      </c>
      <c r="T25" s="74"/>
    </row>
    <row r="26" spans="1:20" s="13" customFormat="1" ht="12.75" outlineLevel="1">
      <c r="A26" s="39"/>
      <c r="B26" s="40" t="s">
        <v>16</v>
      </c>
      <c r="C26" s="41" t="s">
        <v>17</v>
      </c>
      <c r="D26" s="40" t="s">
        <v>14</v>
      </c>
      <c r="E26" s="82">
        <v>29.98</v>
      </c>
      <c r="F26" s="82">
        <f>E26*$E$24</f>
        <v>20.986</v>
      </c>
      <c r="G26" s="58">
        <v>0</v>
      </c>
      <c r="H26" s="57">
        <f>G26*F26</f>
        <v>0</v>
      </c>
      <c r="T26" s="75"/>
    </row>
    <row r="27" spans="1:20" s="12" customFormat="1" ht="24" outlineLevel="1">
      <c r="A27" s="43"/>
      <c r="B27" s="44" t="s">
        <v>90</v>
      </c>
      <c r="C27" s="45" t="s">
        <v>91</v>
      </c>
      <c r="D27" s="44" t="s">
        <v>18</v>
      </c>
      <c r="E27" s="81">
        <v>14.99</v>
      </c>
      <c r="F27" s="82">
        <f>E27*$E$24</f>
        <v>10.493</v>
      </c>
      <c r="G27" s="97"/>
      <c r="H27" s="57">
        <f>G27*F27</f>
        <v>0</v>
      </c>
      <c r="J27" s="55">
        <f>H27</f>
        <v>0</v>
      </c>
      <c r="N27" s="67">
        <f>87*500000</f>
        <v>43500000</v>
      </c>
      <c r="T27" s="67"/>
    </row>
    <row r="28" spans="1:20" s="12" customFormat="1" ht="39" outlineLevel="1">
      <c r="A28" s="43"/>
      <c r="B28" s="79" t="s">
        <v>123</v>
      </c>
      <c r="C28" s="79" t="s">
        <v>124</v>
      </c>
      <c r="D28" s="80" t="s">
        <v>15</v>
      </c>
      <c r="E28" s="104">
        <f>700*1.65</f>
        <v>1155</v>
      </c>
      <c r="F28" s="105"/>
      <c r="G28" s="58"/>
      <c r="H28" s="101"/>
      <c r="J28" s="55"/>
      <c r="T28" s="76"/>
    </row>
    <row r="29" spans="1:20" s="12" customFormat="1" ht="12.75" outlineLevel="1">
      <c r="A29" s="43"/>
      <c r="B29" s="40" t="s">
        <v>16</v>
      </c>
      <c r="C29" s="41" t="s">
        <v>17</v>
      </c>
      <c r="D29" s="40" t="s">
        <v>14</v>
      </c>
      <c r="E29" s="82"/>
      <c r="F29" s="82">
        <f>E29*$E$28</f>
        <v>0</v>
      </c>
      <c r="G29" s="58">
        <v>0</v>
      </c>
      <c r="H29" s="57"/>
      <c r="J29" s="55"/>
      <c r="T29" s="67"/>
    </row>
    <row r="30" spans="1:20" s="12" customFormat="1" ht="12.75" outlineLevel="1">
      <c r="A30" s="43"/>
      <c r="B30" s="44" t="s">
        <v>121</v>
      </c>
      <c r="C30" s="45" t="s">
        <v>19</v>
      </c>
      <c r="D30" s="44" t="s">
        <v>18</v>
      </c>
      <c r="E30" s="84">
        <v>0.061936</v>
      </c>
      <c r="F30" s="82">
        <f>E30*$E$28</f>
        <v>71.53608</v>
      </c>
      <c r="G30" s="96"/>
      <c r="H30" s="57">
        <f>G30*F30</f>
        <v>0</v>
      </c>
      <c r="J30" s="55">
        <f>H30</f>
        <v>0</v>
      </c>
      <c r="M30" s="12">
        <f>700/17</f>
        <v>41.1764705882353</v>
      </c>
      <c r="N30" s="67">
        <f>M30*600000</f>
        <v>24705882.352941178</v>
      </c>
      <c r="T30" s="67"/>
    </row>
    <row r="31" spans="1:20" s="12" customFormat="1" ht="26.25" outlineLevel="1">
      <c r="A31" s="43"/>
      <c r="B31" s="61" t="s">
        <v>111</v>
      </c>
      <c r="C31" s="61" t="s">
        <v>112</v>
      </c>
      <c r="D31" s="62" t="s">
        <v>53</v>
      </c>
      <c r="E31" s="102">
        <v>0.7</v>
      </c>
      <c r="F31" s="102"/>
      <c r="G31" s="85"/>
      <c r="H31" s="86"/>
      <c r="J31" s="55"/>
      <c r="T31" s="67"/>
    </row>
    <row r="32" spans="1:20" s="12" customFormat="1" ht="12.75" outlineLevel="1">
      <c r="A32" s="43"/>
      <c r="B32" s="63" t="s">
        <v>1</v>
      </c>
      <c r="C32" s="64" t="s">
        <v>13</v>
      </c>
      <c r="D32" s="63" t="s">
        <v>14</v>
      </c>
      <c r="E32" s="87">
        <v>2.02</v>
      </c>
      <c r="F32" s="87">
        <f aca="true" t="shared" si="2" ref="F32:F40">E32*$E$31</f>
        <v>1.414</v>
      </c>
      <c r="G32" s="59">
        <v>28514.43</v>
      </c>
      <c r="H32" s="57">
        <f aca="true" t="shared" si="3" ref="H32:H40">G32*F32</f>
        <v>40319.40402</v>
      </c>
      <c r="I32" s="54">
        <f>H32</f>
        <v>40319.40402</v>
      </c>
      <c r="J32" s="55"/>
      <c r="T32" s="67"/>
    </row>
    <row r="33" spans="1:20" s="12" customFormat="1" ht="12.75" outlineLevel="1">
      <c r="A33" s="43"/>
      <c r="B33" s="63" t="s">
        <v>16</v>
      </c>
      <c r="C33" s="64" t="s">
        <v>17</v>
      </c>
      <c r="D33" s="63" t="s">
        <v>14</v>
      </c>
      <c r="E33" s="87">
        <v>95.1</v>
      </c>
      <c r="F33" s="87">
        <f t="shared" si="2"/>
        <v>66.57</v>
      </c>
      <c r="G33" s="85">
        <v>0</v>
      </c>
      <c r="H33" s="86">
        <f t="shared" si="3"/>
        <v>0</v>
      </c>
      <c r="J33" s="55"/>
      <c r="T33" s="67"/>
    </row>
    <row r="34" spans="1:20" s="12" customFormat="1" ht="12.75" outlineLevel="1">
      <c r="A34" s="43"/>
      <c r="B34" s="65" t="s">
        <v>67</v>
      </c>
      <c r="C34" s="66" t="s">
        <v>68</v>
      </c>
      <c r="D34" s="65" t="s">
        <v>18</v>
      </c>
      <c r="E34" s="88">
        <v>13.42</v>
      </c>
      <c r="F34" s="87">
        <f t="shared" si="2"/>
        <v>9.394</v>
      </c>
      <c r="G34" s="96"/>
      <c r="H34" s="86">
        <f t="shared" si="3"/>
        <v>0</v>
      </c>
      <c r="J34" s="55">
        <f>H34</f>
        <v>0</v>
      </c>
      <c r="T34" s="67"/>
    </row>
    <row r="35" spans="1:20" s="12" customFormat="1" ht="12.75" outlineLevel="1">
      <c r="A35" s="43"/>
      <c r="B35" s="65" t="s">
        <v>113</v>
      </c>
      <c r="C35" s="66" t="s">
        <v>114</v>
      </c>
      <c r="D35" s="65" t="s">
        <v>18</v>
      </c>
      <c r="E35" s="88">
        <v>28.49</v>
      </c>
      <c r="F35" s="87">
        <f t="shared" si="2"/>
        <v>19.942999999999998</v>
      </c>
      <c r="G35" s="98"/>
      <c r="H35" s="86">
        <f t="shared" si="3"/>
        <v>0</v>
      </c>
      <c r="J35" s="55">
        <f>H35</f>
        <v>0</v>
      </c>
      <c r="T35" s="67"/>
    </row>
    <row r="36" spans="1:20" s="12" customFormat="1" ht="12.75" outlineLevel="1">
      <c r="A36" s="43"/>
      <c r="B36" s="65" t="s">
        <v>37</v>
      </c>
      <c r="C36" s="66" t="s">
        <v>38</v>
      </c>
      <c r="D36" s="65" t="s">
        <v>18</v>
      </c>
      <c r="E36" s="88">
        <v>29.53</v>
      </c>
      <c r="F36" s="87">
        <f t="shared" si="2"/>
        <v>20.671</v>
      </c>
      <c r="G36" s="96"/>
      <c r="H36" s="86">
        <f t="shared" si="3"/>
        <v>0</v>
      </c>
      <c r="J36" s="55">
        <f>H36</f>
        <v>0</v>
      </c>
      <c r="T36" s="67"/>
    </row>
    <row r="37" spans="1:20" s="12" customFormat="1" ht="12.75" outlineLevel="1">
      <c r="A37" s="43"/>
      <c r="B37" s="65" t="s">
        <v>23</v>
      </c>
      <c r="C37" s="66" t="s">
        <v>24</v>
      </c>
      <c r="D37" s="65" t="s">
        <v>18</v>
      </c>
      <c r="E37" s="88">
        <v>0.11</v>
      </c>
      <c r="F37" s="87">
        <f t="shared" si="2"/>
        <v>0.077</v>
      </c>
      <c r="G37" s="96"/>
      <c r="H37" s="86">
        <f t="shared" si="3"/>
        <v>0</v>
      </c>
      <c r="J37" s="55">
        <f>H37</f>
        <v>0</v>
      </c>
      <c r="T37" s="67"/>
    </row>
    <row r="38" spans="1:20" s="12" customFormat="1" ht="26.25" outlineLevel="1">
      <c r="A38" s="43"/>
      <c r="B38" s="65" t="s">
        <v>115</v>
      </c>
      <c r="C38" s="66" t="s">
        <v>116</v>
      </c>
      <c r="D38" s="65" t="s">
        <v>18</v>
      </c>
      <c r="E38" s="88">
        <v>22.34</v>
      </c>
      <c r="F38" s="87">
        <f t="shared" si="2"/>
        <v>15.637999999999998</v>
      </c>
      <c r="G38" s="85">
        <v>0</v>
      </c>
      <c r="H38" s="86">
        <f t="shared" si="3"/>
        <v>0</v>
      </c>
      <c r="J38" s="55">
        <f>H38</f>
        <v>0</v>
      </c>
      <c r="T38" s="67"/>
    </row>
    <row r="39" spans="1:20" s="12" customFormat="1" ht="26.25" outlineLevel="1">
      <c r="A39" s="43"/>
      <c r="B39" s="65" t="s">
        <v>117</v>
      </c>
      <c r="C39" s="66" t="s">
        <v>118</v>
      </c>
      <c r="D39" s="65" t="s">
        <v>18</v>
      </c>
      <c r="E39" s="88">
        <v>1.21</v>
      </c>
      <c r="F39" s="87">
        <f t="shared" si="2"/>
        <v>0.847</v>
      </c>
      <c r="G39" s="85">
        <v>0</v>
      </c>
      <c r="H39" s="86">
        <f t="shared" si="3"/>
        <v>0</v>
      </c>
      <c r="J39" s="55"/>
      <c r="T39" s="67"/>
    </row>
    <row r="40" spans="1:20" s="12" customFormat="1" ht="26.25" outlineLevel="1">
      <c r="A40" s="43"/>
      <c r="B40" s="65" t="s">
        <v>119</v>
      </c>
      <c r="C40" s="66" t="s">
        <v>120</v>
      </c>
      <c r="D40" s="65" t="s">
        <v>18</v>
      </c>
      <c r="E40" s="88">
        <v>28.49</v>
      </c>
      <c r="F40" s="87">
        <f t="shared" si="2"/>
        <v>19.942999999999998</v>
      </c>
      <c r="G40" s="85">
        <v>0</v>
      </c>
      <c r="H40" s="86">
        <f t="shared" si="3"/>
        <v>0</v>
      </c>
      <c r="J40" s="55">
        <f>H40</f>
        <v>0</v>
      </c>
      <c r="T40" s="67"/>
    </row>
    <row r="41" spans="1:20" s="1" customFormat="1" ht="26.25">
      <c r="A41" s="37"/>
      <c r="B41" s="38" t="s">
        <v>59</v>
      </c>
      <c r="C41" s="38" t="s">
        <v>60</v>
      </c>
      <c r="D41" s="37" t="s">
        <v>58</v>
      </c>
      <c r="E41" s="102">
        <v>4.2</v>
      </c>
      <c r="F41" s="102"/>
      <c r="G41" s="58"/>
      <c r="H41" s="57"/>
      <c r="O41" s="1">
        <f>700*0.6</f>
        <v>420</v>
      </c>
      <c r="T41" s="70"/>
    </row>
    <row r="42" spans="1:20" s="11" customFormat="1" ht="12.75" outlineLevel="1">
      <c r="A42" s="39"/>
      <c r="B42" s="40" t="s">
        <v>1</v>
      </c>
      <c r="C42" s="41" t="s">
        <v>13</v>
      </c>
      <c r="D42" s="40" t="s">
        <v>14</v>
      </c>
      <c r="E42" s="82">
        <v>14.4</v>
      </c>
      <c r="F42" s="82">
        <f>E42*$E$41</f>
        <v>60.480000000000004</v>
      </c>
      <c r="G42" s="59">
        <v>28514.43</v>
      </c>
      <c r="H42" s="57">
        <f aca="true" t="shared" si="4" ref="H42:H49">G42*F42</f>
        <v>1724552.7264</v>
      </c>
      <c r="I42" s="54">
        <f>H42</f>
        <v>1724552.7264</v>
      </c>
      <c r="T42" s="74"/>
    </row>
    <row r="43" spans="1:20" s="13" customFormat="1" ht="12.75" outlineLevel="1">
      <c r="A43" s="39"/>
      <c r="B43" s="40" t="s">
        <v>16</v>
      </c>
      <c r="C43" s="41" t="s">
        <v>17</v>
      </c>
      <c r="D43" s="40" t="s">
        <v>14</v>
      </c>
      <c r="E43" s="82">
        <v>14.3</v>
      </c>
      <c r="F43" s="82">
        <f aca="true" t="shared" si="5" ref="F43:F49">E43*$E$41</f>
        <v>60.06</v>
      </c>
      <c r="G43" s="58">
        <v>0</v>
      </c>
      <c r="H43" s="57">
        <f t="shared" si="4"/>
        <v>0</v>
      </c>
      <c r="T43" s="75"/>
    </row>
    <row r="44" spans="1:20" s="12" customFormat="1" ht="12.75" outlineLevel="1">
      <c r="A44" s="43"/>
      <c r="B44" s="44" t="s">
        <v>61</v>
      </c>
      <c r="C44" s="45" t="s">
        <v>62</v>
      </c>
      <c r="D44" s="44" t="s">
        <v>18</v>
      </c>
      <c r="E44" s="81">
        <v>1.55</v>
      </c>
      <c r="F44" s="82">
        <f t="shared" si="5"/>
        <v>6.510000000000001</v>
      </c>
      <c r="G44" s="96"/>
      <c r="H44" s="57">
        <f t="shared" si="4"/>
        <v>0</v>
      </c>
      <c r="J44" s="55">
        <f>H44</f>
        <v>0</v>
      </c>
      <c r="T44" s="67"/>
    </row>
    <row r="45" spans="1:20" s="12" customFormat="1" ht="12.75" outlineLevel="1">
      <c r="A45" s="43"/>
      <c r="B45" s="44" t="s">
        <v>56</v>
      </c>
      <c r="C45" s="45" t="s">
        <v>57</v>
      </c>
      <c r="D45" s="44" t="s">
        <v>18</v>
      </c>
      <c r="E45" s="81">
        <v>4.76</v>
      </c>
      <c r="F45" s="82">
        <f t="shared" si="5"/>
        <v>19.992</v>
      </c>
      <c r="G45" s="96"/>
      <c r="H45" s="57">
        <f t="shared" si="4"/>
        <v>0</v>
      </c>
      <c r="J45" s="55">
        <f>H45</f>
        <v>0</v>
      </c>
      <c r="T45" s="67"/>
    </row>
    <row r="46" spans="1:20" s="12" customFormat="1" ht="12.75" outlineLevel="1">
      <c r="A46" s="43"/>
      <c r="B46" s="44" t="s">
        <v>63</v>
      </c>
      <c r="C46" s="45" t="s">
        <v>64</v>
      </c>
      <c r="D46" s="44" t="s">
        <v>18</v>
      </c>
      <c r="E46" s="81">
        <v>7.08</v>
      </c>
      <c r="F46" s="82">
        <f t="shared" si="5"/>
        <v>29.736</v>
      </c>
      <c r="G46" s="96"/>
      <c r="H46" s="57">
        <f t="shared" si="4"/>
        <v>0</v>
      </c>
      <c r="J46" s="55">
        <f>H46</f>
        <v>0</v>
      </c>
      <c r="T46" s="67"/>
    </row>
    <row r="47" spans="1:20" s="12" customFormat="1" ht="12.75" outlineLevel="1">
      <c r="A47" s="43"/>
      <c r="B47" s="44" t="s">
        <v>23</v>
      </c>
      <c r="C47" s="45" t="s">
        <v>24</v>
      </c>
      <c r="D47" s="44" t="s">
        <v>18</v>
      </c>
      <c r="E47" s="81">
        <v>0.91</v>
      </c>
      <c r="F47" s="82">
        <f t="shared" si="5"/>
        <v>3.8220000000000005</v>
      </c>
      <c r="G47" s="96"/>
      <c r="H47" s="57">
        <f t="shared" si="4"/>
        <v>0</v>
      </c>
      <c r="J47" s="55">
        <f>H47</f>
        <v>0</v>
      </c>
      <c r="R47" s="12">
        <f>46000000/420</f>
        <v>109523.80952380953</v>
      </c>
      <c r="T47" s="67"/>
    </row>
    <row r="48" spans="1:20" s="13" customFormat="1" ht="12.75" outlineLevel="1">
      <c r="A48" s="46"/>
      <c r="B48" s="47" t="s">
        <v>27</v>
      </c>
      <c r="C48" s="48" t="s">
        <v>28</v>
      </c>
      <c r="D48" s="47" t="s">
        <v>29</v>
      </c>
      <c r="E48" s="83">
        <v>7</v>
      </c>
      <c r="F48" s="82">
        <f t="shared" si="5"/>
        <v>29.400000000000002</v>
      </c>
      <c r="G48" s="96"/>
      <c r="H48" s="57">
        <f t="shared" si="4"/>
        <v>0</v>
      </c>
      <c r="K48" s="56">
        <f>H48</f>
        <v>0</v>
      </c>
      <c r="T48" s="75"/>
    </row>
    <row r="49" spans="1:20" s="13" customFormat="1" ht="12.75" outlineLevel="1">
      <c r="A49" s="46"/>
      <c r="B49" s="47" t="s">
        <v>54</v>
      </c>
      <c r="C49" s="48" t="s">
        <v>55</v>
      </c>
      <c r="D49" s="47" t="s">
        <v>29</v>
      </c>
      <c r="E49" s="83">
        <v>122</v>
      </c>
      <c r="F49" s="82">
        <f t="shared" si="5"/>
        <v>512.4</v>
      </c>
      <c r="G49" s="96"/>
      <c r="H49" s="57">
        <f t="shared" si="4"/>
        <v>0</v>
      </c>
      <c r="K49" s="56">
        <f>H49</f>
        <v>0</v>
      </c>
      <c r="L49" s="56">
        <f>H49</f>
        <v>0</v>
      </c>
      <c r="T49" s="75"/>
    </row>
    <row r="50" spans="1:20" s="1" customFormat="1" ht="39">
      <c r="A50" s="37"/>
      <c r="B50" s="38" t="s">
        <v>65</v>
      </c>
      <c r="C50" s="38" t="s">
        <v>66</v>
      </c>
      <c r="D50" s="37" t="s">
        <v>34</v>
      </c>
      <c r="E50" s="102">
        <v>0.7</v>
      </c>
      <c r="F50" s="102"/>
      <c r="G50" s="58"/>
      <c r="H50" s="57"/>
      <c r="T50" s="70"/>
    </row>
    <row r="51" spans="1:20" s="11" customFormat="1" ht="12.75" outlineLevel="1">
      <c r="A51" s="39"/>
      <c r="B51" s="40" t="s">
        <v>1</v>
      </c>
      <c r="C51" s="41" t="s">
        <v>13</v>
      </c>
      <c r="D51" s="40" t="s">
        <v>14</v>
      </c>
      <c r="E51" s="82">
        <v>33</v>
      </c>
      <c r="F51" s="82">
        <f>E51*$E$50</f>
        <v>23.099999999999998</v>
      </c>
      <c r="G51" s="59">
        <v>28514.43</v>
      </c>
      <c r="H51" s="57">
        <f aca="true" t="shared" si="6" ref="H51:H62">G51*F51</f>
        <v>658683.333</v>
      </c>
      <c r="I51" s="54">
        <f>H51</f>
        <v>658683.333</v>
      </c>
      <c r="T51" s="74"/>
    </row>
    <row r="52" spans="1:20" s="13" customFormat="1" ht="12.75" outlineLevel="1">
      <c r="A52" s="39"/>
      <c r="B52" s="40" t="s">
        <v>16</v>
      </c>
      <c r="C52" s="41" t="s">
        <v>17</v>
      </c>
      <c r="D52" s="40" t="s">
        <v>14</v>
      </c>
      <c r="E52" s="82">
        <v>32.36</v>
      </c>
      <c r="F52" s="82">
        <f aca="true" t="shared" si="7" ref="F52:F62">E52*$E$50</f>
        <v>22.651999999999997</v>
      </c>
      <c r="G52" s="58">
        <v>0</v>
      </c>
      <c r="H52" s="57">
        <f t="shared" si="6"/>
        <v>0</v>
      </c>
      <c r="T52" s="75"/>
    </row>
    <row r="53" spans="1:20" s="12" customFormat="1" ht="12.75" outlineLevel="1">
      <c r="A53" s="43"/>
      <c r="B53" s="44" t="s">
        <v>61</v>
      </c>
      <c r="C53" s="45" t="s">
        <v>62</v>
      </c>
      <c r="D53" s="44" t="s">
        <v>18</v>
      </c>
      <c r="E53" s="81">
        <v>0.36</v>
      </c>
      <c r="F53" s="82">
        <f t="shared" si="7"/>
        <v>0.252</v>
      </c>
      <c r="G53" s="96"/>
      <c r="H53" s="57">
        <f t="shared" si="6"/>
        <v>0</v>
      </c>
      <c r="J53" s="55">
        <f aca="true" t="shared" si="8" ref="J53:J59">H53</f>
        <v>0</v>
      </c>
      <c r="T53" s="67"/>
    </row>
    <row r="54" spans="1:20" s="12" customFormat="1" ht="12.75" outlineLevel="1">
      <c r="A54" s="43"/>
      <c r="B54" s="44" t="s">
        <v>56</v>
      </c>
      <c r="C54" s="45" t="s">
        <v>57</v>
      </c>
      <c r="D54" s="44" t="s">
        <v>18</v>
      </c>
      <c r="E54" s="81">
        <v>3.98</v>
      </c>
      <c r="F54" s="82">
        <f t="shared" si="7"/>
        <v>2.786</v>
      </c>
      <c r="G54" s="96"/>
      <c r="H54" s="57">
        <f t="shared" si="6"/>
        <v>0</v>
      </c>
      <c r="J54" s="55">
        <f t="shared" si="8"/>
        <v>0</v>
      </c>
      <c r="T54" s="67"/>
    </row>
    <row r="55" spans="1:20" s="12" customFormat="1" ht="12.75" outlineLevel="1">
      <c r="A55" s="43"/>
      <c r="B55" s="44" t="s">
        <v>67</v>
      </c>
      <c r="C55" s="45" t="s">
        <v>68</v>
      </c>
      <c r="D55" s="44" t="s">
        <v>18</v>
      </c>
      <c r="E55" s="81">
        <v>2.35</v>
      </c>
      <c r="F55" s="82">
        <f t="shared" si="7"/>
        <v>1.645</v>
      </c>
      <c r="G55" s="96"/>
      <c r="H55" s="57">
        <f t="shared" si="6"/>
        <v>0</v>
      </c>
      <c r="J55" s="55">
        <f t="shared" si="8"/>
        <v>0</v>
      </c>
      <c r="T55" s="67"/>
    </row>
    <row r="56" spans="1:20" s="12" customFormat="1" ht="12.75" outlineLevel="1">
      <c r="A56" s="43"/>
      <c r="B56" s="44" t="s">
        <v>37</v>
      </c>
      <c r="C56" s="45" t="s">
        <v>38</v>
      </c>
      <c r="D56" s="44" t="s">
        <v>18</v>
      </c>
      <c r="E56" s="81">
        <v>6.9</v>
      </c>
      <c r="F56" s="82">
        <f t="shared" si="7"/>
        <v>4.83</v>
      </c>
      <c r="G56" s="96"/>
      <c r="H56" s="57">
        <f t="shared" si="6"/>
        <v>0</v>
      </c>
      <c r="J56" s="55">
        <f t="shared" si="8"/>
        <v>0</v>
      </c>
      <c r="T56" s="67"/>
    </row>
    <row r="57" spans="1:20" s="12" customFormat="1" ht="12.75" outlineLevel="1">
      <c r="A57" s="43"/>
      <c r="B57" s="44" t="s">
        <v>39</v>
      </c>
      <c r="C57" s="45" t="s">
        <v>40</v>
      </c>
      <c r="D57" s="44" t="s">
        <v>18</v>
      </c>
      <c r="E57" s="81">
        <v>15.6</v>
      </c>
      <c r="F57" s="82">
        <f t="shared" si="7"/>
        <v>10.92</v>
      </c>
      <c r="G57" s="96"/>
      <c r="H57" s="57">
        <f t="shared" si="6"/>
        <v>0</v>
      </c>
      <c r="J57" s="55">
        <f t="shared" si="8"/>
        <v>0</v>
      </c>
      <c r="T57" s="67"/>
    </row>
    <row r="58" spans="1:20" s="12" customFormat="1" ht="12.75" outlineLevel="1">
      <c r="A58" s="43"/>
      <c r="B58" s="44" t="s">
        <v>23</v>
      </c>
      <c r="C58" s="45" t="s">
        <v>24</v>
      </c>
      <c r="D58" s="44" t="s">
        <v>18</v>
      </c>
      <c r="E58" s="81">
        <v>2.6</v>
      </c>
      <c r="F58" s="82">
        <f t="shared" si="7"/>
        <v>1.8199999999999998</v>
      </c>
      <c r="G58" s="96"/>
      <c r="H58" s="57">
        <f t="shared" si="6"/>
        <v>0</v>
      </c>
      <c r="J58" s="55">
        <f t="shared" si="8"/>
        <v>0</v>
      </c>
      <c r="T58" s="67"/>
    </row>
    <row r="59" spans="1:20" s="12" customFormat="1" ht="12.75" outlineLevel="1">
      <c r="A59" s="43"/>
      <c r="B59" s="44" t="s">
        <v>69</v>
      </c>
      <c r="C59" s="45" t="s">
        <v>70</v>
      </c>
      <c r="D59" s="44" t="s">
        <v>18</v>
      </c>
      <c r="E59" s="81">
        <v>0.57</v>
      </c>
      <c r="F59" s="82">
        <f t="shared" si="7"/>
        <v>0.39899999999999997</v>
      </c>
      <c r="G59" s="96"/>
      <c r="H59" s="57">
        <f t="shared" si="6"/>
        <v>0</v>
      </c>
      <c r="J59" s="55">
        <f t="shared" si="8"/>
        <v>0</v>
      </c>
      <c r="T59" s="67"/>
    </row>
    <row r="60" spans="1:20" s="13" customFormat="1" ht="12.75" outlineLevel="1">
      <c r="A60" s="46"/>
      <c r="B60" s="47" t="s">
        <v>27</v>
      </c>
      <c r="C60" s="48" t="s">
        <v>28</v>
      </c>
      <c r="D60" s="47" t="s">
        <v>29</v>
      </c>
      <c r="E60" s="83">
        <v>30</v>
      </c>
      <c r="F60" s="82">
        <f t="shared" si="7"/>
        <v>21</v>
      </c>
      <c r="G60" s="96"/>
      <c r="H60" s="57">
        <f t="shared" si="6"/>
        <v>0</v>
      </c>
      <c r="K60" s="56">
        <f>H60</f>
        <v>0</v>
      </c>
      <c r="T60" s="75"/>
    </row>
    <row r="61" spans="1:20" s="13" customFormat="1" ht="12.75" outlineLevel="1">
      <c r="A61" s="46"/>
      <c r="B61" s="47" t="s">
        <v>71</v>
      </c>
      <c r="C61" s="48" t="s">
        <v>72</v>
      </c>
      <c r="D61" s="47" t="s">
        <v>29</v>
      </c>
      <c r="E61" s="83">
        <v>15</v>
      </c>
      <c r="F61" s="82">
        <f t="shared" si="7"/>
        <v>10.5</v>
      </c>
      <c r="G61" s="96"/>
      <c r="H61" s="57">
        <f t="shared" si="6"/>
        <v>0</v>
      </c>
      <c r="K61" s="56">
        <f>H61</f>
        <v>0</v>
      </c>
      <c r="L61" s="56">
        <f>H61</f>
        <v>0</v>
      </c>
      <c r="T61" s="75"/>
    </row>
    <row r="62" spans="1:20" s="13" customFormat="1" ht="12.75" outlineLevel="1">
      <c r="A62" s="46"/>
      <c r="B62" s="47" t="s">
        <v>73</v>
      </c>
      <c r="C62" s="48" t="s">
        <v>74</v>
      </c>
      <c r="D62" s="47" t="s">
        <v>29</v>
      </c>
      <c r="E62" s="83">
        <v>189</v>
      </c>
      <c r="F62" s="82">
        <f t="shared" si="7"/>
        <v>132.29999999999998</v>
      </c>
      <c r="G62" s="96"/>
      <c r="H62" s="57">
        <f t="shared" si="6"/>
        <v>0</v>
      </c>
      <c r="K62" s="56">
        <f>H62</f>
        <v>0</v>
      </c>
      <c r="L62" s="56">
        <f>H62</f>
        <v>0</v>
      </c>
      <c r="T62" s="75"/>
    </row>
    <row r="63" spans="1:20" s="1" customFormat="1" ht="26.25">
      <c r="A63" s="37"/>
      <c r="B63" s="38" t="s">
        <v>75</v>
      </c>
      <c r="C63" s="38" t="s">
        <v>76</v>
      </c>
      <c r="D63" s="37" t="s">
        <v>34</v>
      </c>
      <c r="E63" s="102">
        <f>-E50</f>
        <v>-0.7</v>
      </c>
      <c r="F63" s="102"/>
      <c r="G63" s="58"/>
      <c r="H63" s="57"/>
      <c r="T63" s="70"/>
    </row>
    <row r="64" spans="1:20" s="11" customFormat="1" ht="12.75" outlineLevel="1">
      <c r="A64" s="39"/>
      <c r="B64" s="40" t="s">
        <v>16</v>
      </c>
      <c r="C64" s="41" t="s">
        <v>17</v>
      </c>
      <c r="D64" s="40" t="s">
        <v>14</v>
      </c>
      <c r="E64" s="82">
        <v>25.1</v>
      </c>
      <c r="F64" s="82">
        <f>E64*$E$63</f>
        <v>-17.57</v>
      </c>
      <c r="G64" s="58">
        <v>0</v>
      </c>
      <c r="H64" s="57">
        <f>G64*F64</f>
        <v>0</v>
      </c>
      <c r="T64" s="74"/>
    </row>
    <row r="65" spans="1:20" s="12" customFormat="1" ht="12.75" outlineLevel="1">
      <c r="A65" s="43"/>
      <c r="B65" s="44" t="s">
        <v>56</v>
      </c>
      <c r="C65" s="45" t="s">
        <v>57</v>
      </c>
      <c r="D65" s="44" t="s">
        <v>18</v>
      </c>
      <c r="E65" s="81">
        <v>8.3</v>
      </c>
      <c r="F65" s="82">
        <f>E65*$E$63</f>
        <v>-5.8100000000000005</v>
      </c>
      <c r="G65" s="96"/>
      <c r="H65" s="57">
        <f>G65*F65</f>
        <v>0</v>
      </c>
      <c r="J65" s="55">
        <f>H65</f>
        <v>0</v>
      </c>
      <c r="T65" s="67"/>
    </row>
    <row r="66" spans="1:20" s="12" customFormat="1" ht="12.75" outlineLevel="1">
      <c r="A66" s="43"/>
      <c r="B66" s="44" t="s">
        <v>37</v>
      </c>
      <c r="C66" s="45" t="s">
        <v>38</v>
      </c>
      <c r="D66" s="44" t="s">
        <v>18</v>
      </c>
      <c r="E66" s="81">
        <v>8.6</v>
      </c>
      <c r="F66" s="82">
        <f>E66*$E$63</f>
        <v>-6.02</v>
      </c>
      <c r="G66" s="96"/>
      <c r="H66" s="57">
        <f>G66*F66</f>
        <v>0</v>
      </c>
      <c r="J66" s="55">
        <f>H66</f>
        <v>0</v>
      </c>
      <c r="T66" s="67"/>
    </row>
    <row r="67" spans="1:20" s="12" customFormat="1" ht="12.75" outlineLevel="1">
      <c r="A67" s="43"/>
      <c r="B67" s="44" t="s">
        <v>39</v>
      </c>
      <c r="C67" s="45" t="s">
        <v>40</v>
      </c>
      <c r="D67" s="44" t="s">
        <v>18</v>
      </c>
      <c r="E67" s="81">
        <v>8.2</v>
      </c>
      <c r="F67" s="82">
        <f>E67*$E$63</f>
        <v>-5.739999999999999</v>
      </c>
      <c r="G67" s="96"/>
      <c r="H67" s="57">
        <f>G67*F67</f>
        <v>0</v>
      </c>
      <c r="J67" s="55">
        <f>H67</f>
        <v>0</v>
      </c>
      <c r="T67" s="67"/>
    </row>
    <row r="68" spans="1:20" s="13" customFormat="1" ht="12.75" outlineLevel="1">
      <c r="A68" s="46"/>
      <c r="B68" s="47" t="s">
        <v>73</v>
      </c>
      <c r="C68" s="48" t="s">
        <v>74</v>
      </c>
      <c r="D68" s="47" t="s">
        <v>29</v>
      </c>
      <c r="E68" s="83">
        <v>126</v>
      </c>
      <c r="F68" s="82">
        <f>E68*$E$63</f>
        <v>-88.19999999999999</v>
      </c>
      <c r="G68" s="96"/>
      <c r="H68" s="57">
        <f>G68*F68</f>
        <v>0</v>
      </c>
      <c r="K68" s="56">
        <f>H68</f>
        <v>0</v>
      </c>
      <c r="L68" s="56">
        <f>H68</f>
        <v>0</v>
      </c>
      <c r="P68" s="60">
        <f>E73/E69</f>
        <v>2</v>
      </c>
      <c r="T68" s="75"/>
    </row>
    <row r="69" spans="1:20" s="1" customFormat="1" ht="12.75">
      <c r="A69" s="37"/>
      <c r="B69" s="38" t="s">
        <v>86</v>
      </c>
      <c r="C69" s="38" t="s">
        <v>87</v>
      </c>
      <c r="D69" s="37" t="s">
        <v>15</v>
      </c>
      <c r="E69" s="102">
        <f>E73*0.5</f>
        <v>0.35</v>
      </c>
      <c r="F69" s="102"/>
      <c r="G69" s="100"/>
      <c r="H69" s="57"/>
      <c r="T69" s="70"/>
    </row>
    <row r="70" spans="1:20" s="11" customFormat="1" ht="12.75" outlineLevel="1">
      <c r="A70" s="39"/>
      <c r="B70" s="40" t="s">
        <v>16</v>
      </c>
      <c r="C70" s="41" t="s">
        <v>17</v>
      </c>
      <c r="D70" s="40" t="s">
        <v>14</v>
      </c>
      <c r="E70" s="82">
        <v>0.58</v>
      </c>
      <c r="F70" s="82">
        <f>E70*$E$69</f>
        <v>0.20299999999999999</v>
      </c>
      <c r="G70" s="58">
        <v>0</v>
      </c>
      <c r="H70" s="57">
        <f>G70*F70</f>
        <v>0</v>
      </c>
      <c r="P70" s="11">
        <f>700*0.5</f>
        <v>350</v>
      </c>
      <c r="T70" s="74"/>
    </row>
    <row r="71" spans="1:20" s="12" customFormat="1" ht="12.75" outlineLevel="1">
      <c r="A71" s="43"/>
      <c r="B71" s="44" t="s">
        <v>30</v>
      </c>
      <c r="C71" s="45" t="s">
        <v>31</v>
      </c>
      <c r="D71" s="44" t="s">
        <v>18</v>
      </c>
      <c r="E71" s="81">
        <v>0.29</v>
      </c>
      <c r="F71" s="82">
        <f>E71*$E$69</f>
        <v>0.10149999999999999</v>
      </c>
      <c r="G71" s="96"/>
      <c r="H71" s="57">
        <f>G71*F71</f>
        <v>0</v>
      </c>
      <c r="J71" s="55">
        <f>H71</f>
        <v>0</v>
      </c>
      <c r="T71" s="67"/>
    </row>
    <row r="72" spans="1:20" s="13" customFormat="1" ht="12.75" outlineLevel="1">
      <c r="A72" s="46"/>
      <c r="B72" s="47" t="s">
        <v>32</v>
      </c>
      <c r="C72" s="48" t="s">
        <v>33</v>
      </c>
      <c r="D72" s="47" t="s">
        <v>15</v>
      </c>
      <c r="E72" s="83">
        <v>1.03</v>
      </c>
      <c r="F72" s="82">
        <f>E72*$E$69</f>
        <v>0.3605</v>
      </c>
      <c r="G72" s="96"/>
      <c r="H72" s="57">
        <f>G72*F72</f>
        <v>0</v>
      </c>
      <c r="K72" s="56">
        <f>H72</f>
        <v>0</v>
      </c>
      <c r="T72" s="75"/>
    </row>
    <row r="73" spans="1:20" s="1" customFormat="1" ht="26.25">
      <c r="A73" s="37"/>
      <c r="B73" s="38" t="s">
        <v>77</v>
      </c>
      <c r="C73" s="38" t="s">
        <v>78</v>
      </c>
      <c r="D73" s="37" t="s">
        <v>34</v>
      </c>
      <c r="E73" s="102">
        <v>0.7</v>
      </c>
      <c r="F73" s="102"/>
      <c r="G73" s="58"/>
      <c r="H73" s="57"/>
      <c r="T73" s="70"/>
    </row>
    <row r="74" spans="1:20" s="11" customFormat="1" ht="12.75" outlineLevel="1">
      <c r="A74" s="39"/>
      <c r="B74" s="40" t="s">
        <v>1</v>
      </c>
      <c r="C74" s="41" t="s">
        <v>13</v>
      </c>
      <c r="D74" s="40" t="s">
        <v>14</v>
      </c>
      <c r="E74" s="82">
        <v>33.6</v>
      </c>
      <c r="F74" s="82">
        <f>E74*$E$73</f>
        <v>23.52</v>
      </c>
      <c r="G74" s="59">
        <v>28514.43</v>
      </c>
      <c r="H74" s="57">
        <f aca="true" t="shared" si="9" ref="H74:H84">G74*F74</f>
        <v>670659.3936</v>
      </c>
      <c r="I74" s="54">
        <f>H74</f>
        <v>670659.3936</v>
      </c>
      <c r="T74" s="74"/>
    </row>
    <row r="75" spans="1:20" s="13" customFormat="1" ht="12.75" outlineLevel="1">
      <c r="A75" s="39"/>
      <c r="B75" s="40" t="s">
        <v>16</v>
      </c>
      <c r="C75" s="41" t="s">
        <v>17</v>
      </c>
      <c r="D75" s="40" t="s">
        <v>14</v>
      </c>
      <c r="E75" s="82">
        <v>16.77</v>
      </c>
      <c r="F75" s="82">
        <f aca="true" t="shared" si="10" ref="F75:F84">E75*$E$73</f>
        <v>11.738999999999999</v>
      </c>
      <c r="G75" s="58">
        <v>0</v>
      </c>
      <c r="H75" s="57">
        <f t="shared" si="9"/>
        <v>0</v>
      </c>
      <c r="T75" s="75"/>
    </row>
    <row r="76" spans="1:20" s="12" customFormat="1" ht="12.75" outlineLevel="1">
      <c r="A76" s="43"/>
      <c r="B76" s="44" t="s">
        <v>35</v>
      </c>
      <c r="C76" s="45" t="s">
        <v>36</v>
      </c>
      <c r="D76" s="44" t="s">
        <v>18</v>
      </c>
      <c r="E76" s="81">
        <v>1.4</v>
      </c>
      <c r="F76" s="82">
        <f t="shared" si="10"/>
        <v>0.9799999999999999</v>
      </c>
      <c r="G76" s="96"/>
      <c r="H76" s="57">
        <f t="shared" si="9"/>
        <v>0</v>
      </c>
      <c r="J76" s="55">
        <f aca="true" t="shared" si="11" ref="J76:J81">H76</f>
        <v>0</v>
      </c>
      <c r="T76" s="67"/>
    </row>
    <row r="77" spans="1:20" s="12" customFormat="1" ht="12.75" outlineLevel="1">
      <c r="A77" s="43"/>
      <c r="B77" s="44" t="s">
        <v>37</v>
      </c>
      <c r="C77" s="45" t="s">
        <v>38</v>
      </c>
      <c r="D77" s="44" t="s">
        <v>18</v>
      </c>
      <c r="E77" s="81">
        <v>3.47</v>
      </c>
      <c r="F77" s="82">
        <f t="shared" si="10"/>
        <v>2.429</v>
      </c>
      <c r="G77" s="96"/>
      <c r="H77" s="57">
        <f t="shared" si="9"/>
        <v>0</v>
      </c>
      <c r="J77" s="55">
        <f t="shared" si="11"/>
        <v>0</v>
      </c>
      <c r="T77" s="67"/>
    </row>
    <row r="78" spans="1:20" s="12" customFormat="1" ht="12.75" outlineLevel="1">
      <c r="A78" s="43"/>
      <c r="B78" s="44" t="s">
        <v>39</v>
      </c>
      <c r="C78" s="45" t="s">
        <v>40</v>
      </c>
      <c r="D78" s="44" t="s">
        <v>18</v>
      </c>
      <c r="E78" s="81">
        <v>10.1</v>
      </c>
      <c r="F78" s="82">
        <f t="shared" si="10"/>
        <v>7.069999999999999</v>
      </c>
      <c r="G78" s="96"/>
      <c r="H78" s="57">
        <f t="shared" si="9"/>
        <v>0</v>
      </c>
      <c r="J78" s="55">
        <f t="shared" si="11"/>
        <v>0</v>
      </c>
      <c r="T78" s="67"/>
    </row>
    <row r="79" spans="1:20" s="12" customFormat="1" ht="12.75" outlineLevel="1">
      <c r="A79" s="43"/>
      <c r="B79" s="44" t="s">
        <v>23</v>
      </c>
      <c r="C79" s="45" t="s">
        <v>24</v>
      </c>
      <c r="D79" s="44" t="s">
        <v>18</v>
      </c>
      <c r="E79" s="81">
        <v>0.39</v>
      </c>
      <c r="F79" s="82">
        <f t="shared" si="10"/>
        <v>0.27299999999999996</v>
      </c>
      <c r="G79" s="96"/>
      <c r="H79" s="57">
        <f t="shared" si="9"/>
        <v>0</v>
      </c>
      <c r="J79" s="55">
        <f t="shared" si="11"/>
        <v>0</v>
      </c>
      <c r="T79" s="67"/>
    </row>
    <row r="80" spans="1:20" s="12" customFormat="1" ht="12.75" outlineLevel="1">
      <c r="A80" s="43"/>
      <c r="B80" s="44" t="s">
        <v>43</v>
      </c>
      <c r="C80" s="45" t="s">
        <v>44</v>
      </c>
      <c r="D80" s="44" t="s">
        <v>18</v>
      </c>
      <c r="E80" s="81">
        <v>2.8</v>
      </c>
      <c r="F80" s="82">
        <f t="shared" si="10"/>
        <v>1.9599999999999997</v>
      </c>
      <c r="G80" s="99"/>
      <c r="H80" s="57">
        <f t="shared" si="9"/>
        <v>0</v>
      </c>
      <c r="J80" s="55">
        <f t="shared" si="11"/>
        <v>0</v>
      </c>
      <c r="T80" s="67"/>
    </row>
    <row r="81" spans="1:20" s="12" customFormat="1" ht="12.75" outlineLevel="1">
      <c r="A81" s="43"/>
      <c r="B81" s="44" t="s">
        <v>45</v>
      </c>
      <c r="C81" s="45" t="s">
        <v>46</v>
      </c>
      <c r="D81" s="44" t="s">
        <v>18</v>
      </c>
      <c r="E81" s="81">
        <v>0.01</v>
      </c>
      <c r="F81" s="82">
        <f t="shared" si="10"/>
        <v>0.006999999999999999</v>
      </c>
      <c r="G81" s="96"/>
      <c r="H81" s="57">
        <f t="shared" si="9"/>
        <v>0</v>
      </c>
      <c r="J81" s="55">
        <f t="shared" si="11"/>
        <v>0</v>
      </c>
      <c r="T81" s="67"/>
    </row>
    <row r="82" spans="1:20" s="13" customFormat="1" ht="12.75" outlineLevel="1">
      <c r="A82" s="46"/>
      <c r="B82" s="47" t="s">
        <v>32</v>
      </c>
      <c r="C82" s="48" t="s">
        <v>33</v>
      </c>
      <c r="D82" s="47" t="s">
        <v>15</v>
      </c>
      <c r="E82" s="83">
        <v>0.0108</v>
      </c>
      <c r="F82" s="82">
        <f t="shared" si="10"/>
        <v>0.00756</v>
      </c>
      <c r="G82" s="96"/>
      <c r="H82" s="57">
        <f t="shared" si="9"/>
        <v>0</v>
      </c>
      <c r="K82" s="56">
        <f>H82</f>
        <v>0</v>
      </c>
      <c r="T82" s="75"/>
    </row>
    <row r="83" spans="1:20" s="13" customFormat="1" ht="12.75" outlineLevel="1">
      <c r="A83" s="46"/>
      <c r="B83" s="47" t="s">
        <v>47</v>
      </c>
      <c r="C83" s="48" t="s">
        <v>48</v>
      </c>
      <c r="D83" s="47" t="s">
        <v>15</v>
      </c>
      <c r="E83" s="83">
        <v>0.0062</v>
      </c>
      <c r="F83" s="82">
        <f t="shared" si="10"/>
        <v>0.004339999999999999</v>
      </c>
      <c r="G83" s="96"/>
      <c r="H83" s="57">
        <f t="shared" si="9"/>
        <v>0</v>
      </c>
      <c r="K83" s="56">
        <f>H83</f>
        <v>0</v>
      </c>
      <c r="T83" s="75"/>
    </row>
    <row r="84" spans="1:20" s="13" customFormat="1" ht="12.75" outlineLevel="1">
      <c r="A84" s="46"/>
      <c r="B84" s="47" t="s">
        <v>79</v>
      </c>
      <c r="C84" s="48" t="s">
        <v>80</v>
      </c>
      <c r="D84" s="47" t="s">
        <v>15</v>
      </c>
      <c r="E84" s="83">
        <v>92.5</v>
      </c>
      <c r="F84" s="82">
        <f t="shared" si="10"/>
        <v>64.75</v>
      </c>
      <c r="G84" s="96"/>
      <c r="H84" s="57">
        <f t="shared" si="9"/>
        <v>0</v>
      </c>
      <c r="K84" s="56">
        <f>H84</f>
        <v>0</v>
      </c>
      <c r="L84" s="56">
        <f>H84</f>
        <v>0</v>
      </c>
      <c r="T84" s="75"/>
    </row>
    <row r="85" spans="1:20" s="1" customFormat="1" ht="26.25">
      <c r="A85" s="37"/>
      <c r="B85" s="38" t="s">
        <v>109</v>
      </c>
      <c r="C85" s="38" t="s">
        <v>81</v>
      </c>
      <c r="D85" s="37" t="s">
        <v>34</v>
      </c>
      <c r="E85" s="102">
        <v>0.7</v>
      </c>
      <c r="F85" s="102"/>
      <c r="G85" s="58"/>
      <c r="H85" s="57"/>
      <c r="T85" s="70"/>
    </row>
    <row r="86" spans="1:20" s="11" customFormat="1" ht="12.75" outlineLevel="1">
      <c r="A86" s="39"/>
      <c r="B86" s="40" t="s">
        <v>1</v>
      </c>
      <c r="C86" s="41" t="s">
        <v>13</v>
      </c>
      <c r="D86" s="40" t="s">
        <v>14</v>
      </c>
      <c r="E86" s="82">
        <v>0.18000000000000002</v>
      </c>
      <c r="F86" s="82">
        <f>E86*$E$85</f>
        <v>0.126</v>
      </c>
      <c r="G86" s="59">
        <v>28514.43</v>
      </c>
      <c r="H86" s="57">
        <f>G86*F86</f>
        <v>3592.81818</v>
      </c>
      <c r="I86" s="54">
        <f>H86</f>
        <v>3592.81818</v>
      </c>
      <c r="T86" s="74"/>
    </row>
    <row r="87" spans="1:20" s="12" customFormat="1" ht="12.75" outlineLevel="1">
      <c r="A87" s="43"/>
      <c r="B87" s="44" t="s">
        <v>35</v>
      </c>
      <c r="C87" s="45" t="s">
        <v>36</v>
      </c>
      <c r="D87" s="44" t="s">
        <v>18</v>
      </c>
      <c r="E87" s="81">
        <v>0.34</v>
      </c>
      <c r="F87" s="82">
        <f>E87*$E$85</f>
        <v>0.238</v>
      </c>
      <c r="G87" s="96"/>
      <c r="H87" s="57">
        <f>G87*F87</f>
        <v>0</v>
      </c>
      <c r="J87" s="55">
        <f>H87</f>
        <v>0</v>
      </c>
      <c r="T87" s="67"/>
    </row>
    <row r="88" spans="1:20" s="13" customFormat="1" ht="12.75" outlineLevel="1">
      <c r="A88" s="46"/>
      <c r="B88" s="47" t="s">
        <v>32</v>
      </c>
      <c r="C88" s="48" t="s">
        <v>33</v>
      </c>
      <c r="D88" s="47" t="s">
        <v>15</v>
      </c>
      <c r="E88" s="83">
        <v>0.0028</v>
      </c>
      <c r="F88" s="82">
        <f>E88*$E$85</f>
        <v>0.00196</v>
      </c>
      <c r="G88" s="96"/>
      <c r="H88" s="57">
        <f>G88*F88</f>
        <v>0</v>
      </c>
      <c r="K88" s="56">
        <f>H88</f>
        <v>0</v>
      </c>
      <c r="T88" s="75"/>
    </row>
    <row r="89" spans="1:20" s="13" customFormat="1" ht="12.75" outlineLevel="1">
      <c r="A89" s="46"/>
      <c r="B89" s="47" t="s">
        <v>79</v>
      </c>
      <c r="C89" s="48" t="s">
        <v>80</v>
      </c>
      <c r="D89" s="47" t="s">
        <v>15</v>
      </c>
      <c r="E89" s="83">
        <v>23.2</v>
      </c>
      <c r="F89" s="82">
        <f>E89*$E$85</f>
        <v>16.24</v>
      </c>
      <c r="G89" s="96"/>
      <c r="H89" s="57">
        <f>G89*F89</f>
        <v>0</v>
      </c>
      <c r="K89" s="56">
        <f>H89</f>
        <v>0</v>
      </c>
      <c r="L89" s="56">
        <f>H89</f>
        <v>0</v>
      </c>
      <c r="T89" s="75"/>
    </row>
    <row r="90" spans="1:20" s="1" customFormat="1" ht="26.25">
      <c r="A90" s="37"/>
      <c r="B90" s="38" t="s">
        <v>82</v>
      </c>
      <c r="C90" s="38" t="s">
        <v>83</v>
      </c>
      <c r="D90" s="37" t="s">
        <v>34</v>
      </c>
      <c r="E90" s="102">
        <v>0.7</v>
      </c>
      <c r="F90" s="102"/>
      <c r="G90" s="58"/>
      <c r="H90" s="57"/>
      <c r="T90" s="70"/>
    </row>
    <row r="91" spans="1:20" s="11" customFormat="1" ht="12.75" outlineLevel="1">
      <c r="A91" s="39"/>
      <c r="B91" s="40" t="s">
        <v>1</v>
      </c>
      <c r="C91" s="41" t="s">
        <v>13</v>
      </c>
      <c r="D91" s="40" t="s">
        <v>14</v>
      </c>
      <c r="E91" s="82">
        <v>33.6</v>
      </c>
      <c r="F91" s="82">
        <f>E91*$E$90</f>
        <v>23.52</v>
      </c>
      <c r="G91" s="59">
        <v>28514.43</v>
      </c>
      <c r="H91" s="57">
        <f aca="true" t="shared" si="12" ref="H91:H103">G91*F91</f>
        <v>670659.3936</v>
      </c>
      <c r="I91" s="54">
        <f>H91</f>
        <v>670659.3936</v>
      </c>
      <c r="T91" s="74"/>
    </row>
    <row r="92" spans="1:20" s="13" customFormat="1" ht="12.75" outlineLevel="1">
      <c r="A92" s="39"/>
      <c r="B92" s="40" t="s">
        <v>16</v>
      </c>
      <c r="C92" s="41" t="s">
        <v>17</v>
      </c>
      <c r="D92" s="40" t="s">
        <v>14</v>
      </c>
      <c r="E92" s="82">
        <v>16.83</v>
      </c>
      <c r="F92" s="82">
        <f aca="true" t="shared" si="13" ref="F92:F103">E92*$E$90</f>
        <v>11.780999999999999</v>
      </c>
      <c r="G92" s="58">
        <v>0</v>
      </c>
      <c r="H92" s="57">
        <f t="shared" si="12"/>
        <v>0</v>
      </c>
      <c r="T92" s="75"/>
    </row>
    <row r="93" spans="1:20" s="12" customFormat="1" ht="12.75" outlineLevel="1">
      <c r="A93" s="43"/>
      <c r="B93" s="44" t="s">
        <v>35</v>
      </c>
      <c r="C93" s="45" t="s">
        <v>36</v>
      </c>
      <c r="D93" s="44" t="s">
        <v>18</v>
      </c>
      <c r="E93" s="81">
        <v>1.4</v>
      </c>
      <c r="F93" s="82">
        <f t="shared" si="13"/>
        <v>0.9799999999999999</v>
      </c>
      <c r="G93" s="96"/>
      <c r="H93" s="57">
        <f t="shared" si="12"/>
        <v>0</v>
      </c>
      <c r="J93" s="55">
        <f aca="true" t="shared" si="14" ref="J93:J99">H93</f>
        <v>0</v>
      </c>
      <c r="T93" s="67"/>
    </row>
    <row r="94" spans="1:20" s="12" customFormat="1" ht="12.75" outlineLevel="1">
      <c r="A94" s="43"/>
      <c r="B94" s="44" t="s">
        <v>37</v>
      </c>
      <c r="C94" s="45" t="s">
        <v>38</v>
      </c>
      <c r="D94" s="44" t="s">
        <v>18</v>
      </c>
      <c r="E94" s="81">
        <v>3.47</v>
      </c>
      <c r="F94" s="82">
        <f t="shared" si="13"/>
        <v>2.429</v>
      </c>
      <c r="G94" s="96"/>
      <c r="H94" s="57">
        <f t="shared" si="12"/>
        <v>0</v>
      </c>
      <c r="J94" s="55">
        <f t="shared" si="14"/>
        <v>0</v>
      </c>
      <c r="T94" s="67"/>
    </row>
    <row r="95" spans="1:20" s="12" customFormat="1" ht="12.75" outlineLevel="1">
      <c r="A95" s="43"/>
      <c r="B95" s="44" t="s">
        <v>39</v>
      </c>
      <c r="C95" s="45" t="s">
        <v>40</v>
      </c>
      <c r="D95" s="44" t="s">
        <v>18</v>
      </c>
      <c r="E95" s="81">
        <v>10.1</v>
      </c>
      <c r="F95" s="82">
        <f t="shared" si="13"/>
        <v>7.069999999999999</v>
      </c>
      <c r="G95" s="96"/>
      <c r="H95" s="57">
        <f t="shared" si="12"/>
        <v>0</v>
      </c>
      <c r="J95" s="55">
        <f t="shared" si="14"/>
        <v>0</v>
      </c>
      <c r="T95" s="67"/>
    </row>
    <row r="96" spans="1:20" s="12" customFormat="1" ht="12.75" outlineLevel="1">
      <c r="A96" s="43"/>
      <c r="B96" s="44" t="s">
        <v>41</v>
      </c>
      <c r="C96" s="45" t="s">
        <v>42</v>
      </c>
      <c r="D96" s="44" t="s">
        <v>18</v>
      </c>
      <c r="E96" s="81">
        <v>0.03</v>
      </c>
      <c r="F96" s="82">
        <f t="shared" si="13"/>
        <v>0.020999999999999998</v>
      </c>
      <c r="G96" s="96"/>
      <c r="H96" s="57">
        <f t="shared" si="12"/>
        <v>0</v>
      </c>
      <c r="J96" s="55">
        <f t="shared" si="14"/>
        <v>0</v>
      </c>
      <c r="T96" s="67"/>
    </row>
    <row r="97" spans="1:20" s="12" customFormat="1" ht="12.75" outlineLevel="1">
      <c r="A97" s="43"/>
      <c r="B97" s="44" t="s">
        <v>23</v>
      </c>
      <c r="C97" s="45" t="s">
        <v>24</v>
      </c>
      <c r="D97" s="44" t="s">
        <v>18</v>
      </c>
      <c r="E97" s="81">
        <v>0.39</v>
      </c>
      <c r="F97" s="82">
        <f t="shared" si="13"/>
        <v>0.27299999999999996</v>
      </c>
      <c r="G97" s="96"/>
      <c r="H97" s="57">
        <f t="shared" si="12"/>
        <v>0</v>
      </c>
      <c r="J97" s="55">
        <f t="shared" si="14"/>
        <v>0</v>
      </c>
      <c r="T97" s="67"/>
    </row>
    <row r="98" spans="1:20" s="12" customFormat="1" ht="12.75" outlineLevel="1">
      <c r="A98" s="43"/>
      <c r="B98" s="44" t="s">
        <v>43</v>
      </c>
      <c r="C98" s="45" t="s">
        <v>44</v>
      </c>
      <c r="D98" s="44" t="s">
        <v>18</v>
      </c>
      <c r="E98" s="81">
        <v>2.8</v>
      </c>
      <c r="F98" s="82">
        <f t="shared" si="13"/>
        <v>1.9599999999999997</v>
      </c>
      <c r="G98" s="99"/>
      <c r="H98" s="57">
        <f t="shared" si="12"/>
        <v>0</v>
      </c>
      <c r="J98" s="55">
        <f t="shared" si="14"/>
        <v>0</v>
      </c>
      <c r="T98" s="67"/>
    </row>
    <row r="99" spans="1:20" s="12" customFormat="1" ht="12.75" outlineLevel="1">
      <c r="A99" s="43"/>
      <c r="B99" s="44" t="s">
        <v>45</v>
      </c>
      <c r="C99" s="45" t="s">
        <v>46</v>
      </c>
      <c r="D99" s="44" t="s">
        <v>18</v>
      </c>
      <c r="E99" s="81">
        <v>0.04</v>
      </c>
      <c r="F99" s="82">
        <f t="shared" si="13"/>
        <v>0.027999999999999997</v>
      </c>
      <c r="G99" s="96"/>
      <c r="H99" s="57">
        <f t="shared" si="12"/>
        <v>0</v>
      </c>
      <c r="J99" s="55">
        <f t="shared" si="14"/>
        <v>0</v>
      </c>
      <c r="T99" s="67"/>
    </row>
    <row r="100" spans="1:20" s="13" customFormat="1" ht="12.75" outlineLevel="1">
      <c r="A100" s="46"/>
      <c r="B100" s="47" t="s">
        <v>32</v>
      </c>
      <c r="C100" s="48" t="s">
        <v>33</v>
      </c>
      <c r="D100" s="47" t="s">
        <v>15</v>
      </c>
      <c r="E100" s="83">
        <v>0.0108</v>
      </c>
      <c r="F100" s="82">
        <f t="shared" si="13"/>
        <v>0.00756</v>
      </c>
      <c r="G100" s="96"/>
      <c r="H100" s="57">
        <f t="shared" si="12"/>
        <v>0</v>
      </c>
      <c r="K100" s="56">
        <f>H100</f>
        <v>0</v>
      </c>
      <c r="T100" s="75"/>
    </row>
    <row r="101" spans="1:20" s="13" customFormat="1" ht="12.75" outlineLevel="1">
      <c r="A101" s="46"/>
      <c r="B101" s="47" t="s">
        <v>47</v>
      </c>
      <c r="C101" s="48" t="s">
        <v>48</v>
      </c>
      <c r="D101" s="47" t="s">
        <v>15</v>
      </c>
      <c r="E101" s="83">
        <v>0.0062</v>
      </c>
      <c r="F101" s="82">
        <f t="shared" si="13"/>
        <v>0.004339999999999999</v>
      </c>
      <c r="G101" s="96"/>
      <c r="H101" s="57">
        <f t="shared" si="12"/>
        <v>0</v>
      </c>
      <c r="K101" s="56">
        <f>H101</f>
        <v>0</v>
      </c>
      <c r="T101" s="75"/>
    </row>
    <row r="102" spans="1:20" s="13" customFormat="1" ht="12.75" outlineLevel="1">
      <c r="A102" s="46"/>
      <c r="B102" s="47" t="s">
        <v>49</v>
      </c>
      <c r="C102" s="48" t="s">
        <v>50</v>
      </c>
      <c r="D102" s="47" t="s">
        <v>29</v>
      </c>
      <c r="E102" s="83">
        <v>0.15</v>
      </c>
      <c r="F102" s="82">
        <f t="shared" si="13"/>
        <v>0.105</v>
      </c>
      <c r="G102" s="96"/>
      <c r="H102" s="57">
        <f t="shared" si="12"/>
        <v>0</v>
      </c>
      <c r="K102" s="56">
        <f>H102</f>
        <v>0</v>
      </c>
      <c r="T102" s="75"/>
    </row>
    <row r="103" spans="1:20" s="13" customFormat="1" ht="12.75" outlineLevel="1">
      <c r="A103" s="46"/>
      <c r="B103" s="47" t="s">
        <v>51</v>
      </c>
      <c r="C103" s="48" t="s">
        <v>52</v>
      </c>
      <c r="D103" s="47" t="s">
        <v>15</v>
      </c>
      <c r="E103" s="83">
        <v>96.6</v>
      </c>
      <c r="F103" s="82">
        <f t="shared" si="13"/>
        <v>67.61999999999999</v>
      </c>
      <c r="G103" s="96"/>
      <c r="H103" s="57">
        <f t="shared" si="12"/>
        <v>0</v>
      </c>
      <c r="K103" s="56">
        <f>H103</f>
        <v>0</v>
      </c>
      <c r="L103" s="56">
        <f>H103</f>
        <v>0</v>
      </c>
      <c r="T103" s="75"/>
    </row>
    <row r="104" spans="1:11" ht="12.75">
      <c r="A104" s="15"/>
      <c r="B104" s="15"/>
      <c r="C104" s="15"/>
      <c r="D104" s="15"/>
      <c r="E104" s="15"/>
      <c r="F104" s="15"/>
      <c r="G104" s="16"/>
      <c r="H104" s="17"/>
      <c r="I104" s="14"/>
      <c r="J104" s="14"/>
      <c r="K104" s="14"/>
    </row>
    <row r="105" spans="1:20" s="22" customFormat="1" ht="12">
      <c r="A105" s="103" t="s">
        <v>92</v>
      </c>
      <c r="B105" s="103"/>
      <c r="C105" s="103"/>
      <c r="D105" s="18"/>
      <c r="E105" s="19"/>
      <c r="F105" s="19"/>
      <c r="G105" s="20"/>
      <c r="H105" s="21">
        <f>SUM(H16:H104)</f>
        <v>4602599.68959</v>
      </c>
      <c r="I105" s="24">
        <f>SUM(I16:I104)</f>
        <v>4602599.68959</v>
      </c>
      <c r="J105" s="24">
        <f>SUM(J16:J104)</f>
        <v>0</v>
      </c>
      <c r="K105" s="24">
        <f>SUM(K16:K104)</f>
        <v>0</v>
      </c>
      <c r="L105" s="24">
        <f>SUM(L16:L104)</f>
        <v>0</v>
      </c>
      <c r="T105" s="23"/>
    </row>
    <row r="106" spans="1:8" ht="12.75">
      <c r="A106" s="25"/>
      <c r="B106" s="25"/>
      <c r="C106" s="26" t="s">
        <v>93</v>
      </c>
      <c r="D106" s="27" t="s">
        <v>94</v>
      </c>
      <c r="E106" s="69"/>
      <c r="F106" s="27"/>
      <c r="G106" s="28"/>
      <c r="H106" s="29">
        <f>I105</f>
        <v>4602599.68959</v>
      </c>
    </row>
    <row r="107" spans="1:8" ht="12.75">
      <c r="A107" s="25"/>
      <c r="B107" s="25"/>
      <c r="C107" s="26" t="s">
        <v>95</v>
      </c>
      <c r="D107" s="27" t="s">
        <v>94</v>
      </c>
      <c r="E107" s="27"/>
      <c r="F107" s="27"/>
      <c r="G107" s="28"/>
      <c r="H107" s="29">
        <f>J105</f>
        <v>0</v>
      </c>
    </row>
    <row r="108" spans="1:8" ht="12.75">
      <c r="A108" s="25"/>
      <c r="B108" s="25"/>
      <c r="C108" s="26" t="s">
        <v>96</v>
      </c>
      <c r="D108" s="27" t="s">
        <v>94</v>
      </c>
      <c r="E108" s="27"/>
      <c r="F108" s="27"/>
      <c r="G108" s="28"/>
      <c r="H108" s="29">
        <f>K105</f>
        <v>0</v>
      </c>
    </row>
    <row r="109" spans="1:21" ht="12.75">
      <c r="A109" s="25"/>
      <c r="B109" s="25"/>
      <c r="C109" s="89" t="s">
        <v>97</v>
      </c>
      <c r="D109" s="90" t="s">
        <v>94</v>
      </c>
      <c r="E109" s="94">
        <v>0.05</v>
      </c>
      <c r="F109" s="91"/>
      <c r="G109" s="92"/>
      <c r="H109" s="93">
        <f>H108*E109</f>
        <v>0</v>
      </c>
      <c r="L109" s="30"/>
      <c r="U109" s="77"/>
    </row>
    <row r="110" spans="1:8" ht="12.75">
      <c r="A110" s="25"/>
      <c r="B110" s="25"/>
      <c r="C110" s="26" t="s">
        <v>98</v>
      </c>
      <c r="D110" s="27" t="s">
        <v>94</v>
      </c>
      <c r="E110" s="27"/>
      <c r="F110" s="27"/>
      <c r="G110" s="28"/>
      <c r="H110" s="29">
        <f>SUM(H106:H109)</f>
        <v>4602599.68959</v>
      </c>
    </row>
    <row r="111" spans="1:8" ht="12.75">
      <c r="A111" s="25"/>
      <c r="B111" s="25"/>
      <c r="C111" s="26" t="s">
        <v>99</v>
      </c>
      <c r="D111" s="27" t="s">
        <v>94</v>
      </c>
      <c r="E111" s="31">
        <v>0.1727</v>
      </c>
      <c r="F111" s="27"/>
      <c r="G111" s="28"/>
      <c r="H111" s="29">
        <f>H110*E111</f>
        <v>794868.9663921929</v>
      </c>
    </row>
    <row r="112" spans="1:8" ht="12.75">
      <c r="A112" s="25"/>
      <c r="B112" s="25"/>
      <c r="C112" s="26" t="s">
        <v>100</v>
      </c>
      <c r="D112" s="27" t="s">
        <v>94</v>
      </c>
      <c r="E112" s="27"/>
      <c r="F112" s="27"/>
      <c r="G112" s="28"/>
      <c r="H112" s="29">
        <f>H111+H110</f>
        <v>5397468.655982193</v>
      </c>
    </row>
    <row r="113" spans="1:8" ht="12.75">
      <c r="A113" s="25"/>
      <c r="B113" s="25"/>
      <c r="C113" s="26"/>
      <c r="D113" s="27"/>
      <c r="E113" s="27"/>
      <c r="F113" s="27"/>
      <c r="G113" s="28"/>
      <c r="H113" s="29"/>
    </row>
    <row r="114" spans="1:8" ht="12.75">
      <c r="A114" s="32"/>
      <c r="B114" s="33"/>
      <c r="C114" s="26" t="s">
        <v>100</v>
      </c>
      <c r="D114" s="27"/>
      <c r="E114" s="27"/>
      <c r="F114" s="27"/>
      <c r="G114" s="28"/>
      <c r="H114" s="29">
        <f>H112</f>
        <v>5397468.655982193</v>
      </c>
    </row>
    <row r="115" spans="1:8" ht="12.75">
      <c r="A115" s="25"/>
      <c r="B115" s="25"/>
      <c r="C115" s="26" t="s">
        <v>101</v>
      </c>
      <c r="D115" s="27" t="s">
        <v>94</v>
      </c>
      <c r="E115" s="31">
        <v>0.12</v>
      </c>
      <c r="F115" s="27"/>
      <c r="G115" s="28"/>
      <c r="H115" s="29">
        <f>H114*E115</f>
        <v>647696.2387178631</v>
      </c>
    </row>
    <row r="116" spans="1:8" ht="12.75">
      <c r="A116" s="34"/>
      <c r="B116" s="35"/>
      <c r="C116" s="26" t="s">
        <v>102</v>
      </c>
      <c r="D116" s="27" t="s">
        <v>94</v>
      </c>
      <c r="E116" s="31"/>
      <c r="F116" s="27"/>
      <c r="G116" s="28"/>
      <c r="H116" s="29">
        <f>H115+H114</f>
        <v>6045164.894700056</v>
      </c>
    </row>
    <row r="117" spans="2:8" ht="15">
      <c r="B117" s="131" t="s">
        <v>133</v>
      </c>
      <c r="C117" s="130"/>
      <c r="D117" s="130"/>
      <c r="E117" s="130"/>
      <c r="F117" s="130"/>
      <c r="G117" s="130"/>
      <c r="H117" s="129"/>
    </row>
    <row r="118" spans="2:8" ht="20.25" customHeight="1">
      <c r="B118" s="120"/>
      <c r="C118" s="121" t="s">
        <v>134</v>
      </c>
      <c r="D118" s="120" t="s">
        <v>127</v>
      </c>
      <c r="E118" s="122"/>
      <c r="F118" s="123"/>
      <c r="G118" s="123"/>
      <c r="H118" s="123"/>
    </row>
    <row r="119" spans="2:8" ht="24">
      <c r="B119" s="124"/>
      <c r="C119" s="121" t="s">
        <v>135</v>
      </c>
      <c r="D119" s="125" t="s">
        <v>128</v>
      </c>
      <c r="E119" s="122"/>
      <c r="F119" s="126"/>
      <c r="G119" s="126"/>
      <c r="H119" s="126"/>
    </row>
    <row r="120" spans="2:8" ht="13.5" customHeight="1">
      <c r="B120" s="124"/>
      <c r="C120" s="121" t="s">
        <v>136</v>
      </c>
      <c r="D120" s="124" t="s">
        <v>129</v>
      </c>
      <c r="E120" s="122"/>
      <c r="F120" s="126"/>
      <c r="G120" s="126"/>
      <c r="H120" s="126"/>
    </row>
    <row r="121" spans="2:8" ht="12.75">
      <c r="B121" s="124"/>
      <c r="C121" s="121" t="s">
        <v>148</v>
      </c>
      <c r="D121" s="120" t="s">
        <v>127</v>
      </c>
      <c r="E121" s="122"/>
      <c r="F121" s="126"/>
      <c r="G121" s="126"/>
      <c r="H121" s="126"/>
    </row>
    <row r="122" spans="2:8" ht="12.75">
      <c r="B122" s="124"/>
      <c r="C122" s="121" t="s">
        <v>130</v>
      </c>
      <c r="D122" s="124" t="s">
        <v>131</v>
      </c>
      <c r="E122" s="122"/>
      <c r="F122" s="126"/>
      <c r="G122" s="126"/>
      <c r="H122" s="126"/>
    </row>
    <row r="123" spans="2:8" ht="12.75">
      <c r="B123" s="124"/>
      <c r="C123" s="121" t="s">
        <v>137</v>
      </c>
      <c r="D123" s="124" t="s">
        <v>138</v>
      </c>
      <c r="E123" s="122"/>
      <c r="F123" s="126"/>
      <c r="G123" s="126"/>
      <c r="H123" s="126"/>
    </row>
    <row r="124" spans="2:8" ht="12.75">
      <c r="B124" s="124"/>
      <c r="C124" s="121" t="s">
        <v>139</v>
      </c>
      <c r="D124" s="124" t="s">
        <v>140</v>
      </c>
      <c r="E124" s="122"/>
      <c r="F124" s="126"/>
      <c r="G124" s="126"/>
      <c r="H124" s="126"/>
    </row>
    <row r="125" spans="2:8" ht="12.75">
      <c r="B125" s="124"/>
      <c r="C125" s="121" t="s">
        <v>141</v>
      </c>
      <c r="D125" s="124" t="s">
        <v>140</v>
      </c>
      <c r="E125" s="122"/>
      <c r="F125" s="126"/>
      <c r="G125" s="126"/>
      <c r="H125" s="126"/>
    </row>
    <row r="126" spans="2:8" ht="12.75">
      <c r="B126" s="124"/>
      <c r="C126" s="121" t="s">
        <v>126</v>
      </c>
      <c r="D126" s="124"/>
      <c r="E126" s="122"/>
      <c r="F126" s="126"/>
      <c r="G126" s="126"/>
      <c r="H126" s="126"/>
    </row>
    <row r="127" spans="2:8" ht="12.75">
      <c r="B127" s="124"/>
      <c r="C127" s="121" t="s">
        <v>132</v>
      </c>
      <c r="D127" s="124" t="s">
        <v>127</v>
      </c>
      <c r="E127" s="122"/>
      <c r="F127" s="127"/>
      <c r="G127" s="127"/>
      <c r="H127" s="128"/>
    </row>
    <row r="128" spans="2:8" ht="12.75">
      <c r="B128" s="124"/>
      <c r="C128" s="121" t="s">
        <v>142</v>
      </c>
      <c r="D128" s="124" t="s">
        <v>127</v>
      </c>
      <c r="E128" s="122"/>
      <c r="F128" s="127"/>
      <c r="G128" s="127"/>
      <c r="H128" s="128"/>
    </row>
    <row r="130" spans="2:8" ht="15">
      <c r="B130" s="132"/>
      <c r="C130" s="133" t="s">
        <v>143</v>
      </c>
      <c r="D130" s="135"/>
      <c r="E130" s="135"/>
      <c r="F130" s="136"/>
      <c r="G130" s="136"/>
      <c r="H130" s="133"/>
    </row>
    <row r="131" spans="2:8" ht="15">
      <c r="B131" s="132"/>
      <c r="C131" s="133" t="s">
        <v>144</v>
      </c>
      <c r="D131" s="133"/>
      <c r="E131" s="133"/>
      <c r="F131" s="134"/>
      <c r="G131" s="134"/>
      <c r="H131" s="133"/>
    </row>
    <row r="132" spans="2:8" ht="15">
      <c r="B132" s="132"/>
      <c r="C132" s="133" t="s">
        <v>146</v>
      </c>
      <c r="D132" s="133"/>
      <c r="E132" s="133"/>
      <c r="F132" s="134"/>
      <c r="G132" s="134"/>
      <c r="H132" s="133"/>
    </row>
  </sheetData>
  <sheetProtection/>
  <autoFilter ref="A14:H103"/>
  <mergeCells count="29">
    <mergeCell ref="B117:H117"/>
    <mergeCell ref="B2:H2"/>
    <mergeCell ref="B3:F3"/>
    <mergeCell ref="D5:F5"/>
    <mergeCell ref="B6:F6"/>
    <mergeCell ref="B8:F8"/>
    <mergeCell ref="B9:F9"/>
    <mergeCell ref="C11:F11"/>
    <mergeCell ref="A12:A13"/>
    <mergeCell ref="B12:B13"/>
    <mergeCell ref="C12:C13"/>
    <mergeCell ref="D12:D13"/>
    <mergeCell ref="E12:F12"/>
    <mergeCell ref="G12:G13"/>
    <mergeCell ref="H12:H13"/>
    <mergeCell ref="A15:F15"/>
    <mergeCell ref="A16:F16"/>
    <mergeCell ref="E17:F17"/>
    <mergeCell ref="E24:F24"/>
    <mergeCell ref="E73:F73"/>
    <mergeCell ref="E85:F85"/>
    <mergeCell ref="E90:F90"/>
    <mergeCell ref="A105:C105"/>
    <mergeCell ref="E28:F28"/>
    <mergeCell ref="E31:F31"/>
    <mergeCell ref="E41:F41"/>
    <mergeCell ref="E50:F50"/>
    <mergeCell ref="E63:F63"/>
    <mergeCell ref="E69:F69"/>
  </mergeCells>
  <printOptions horizontalCentered="1"/>
  <pageMargins left="0.3937007874015748" right="0.3937007874015748" top="0.5905511811023623" bottom="0.5905511811023623" header="0.3937007874015748" footer="0.3937007874015748"/>
  <pageSetup fitToHeight="10000" fitToWidth="1" horizontalDpi="300" verticalDpi="300" orientation="portrait" paperSize="9" scale="58" r:id="rId1"/>
  <headerFooter>
    <oddHeader>&amp;L&amp;9ПРОГРАММНЫЙ КОМПЛЕКС АВС4-UZ (РЕДАКЦИЯ 2021.6)&amp;C&amp;P&amp;R15000</oddHeader>
    <oddFooter>&amp;CСтраниц -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ЛОКАЛЬНАЯ РЕСУРСНАЯ ВЕДОМОСТЬ</dc:title>
  <dc:subject/>
  <dc:creator>User</dc:creator>
  <cp:keywords/>
  <dc:description/>
  <cp:lastModifiedBy>Николай Бондаренко</cp:lastModifiedBy>
  <dcterms:created xsi:type="dcterms:W3CDTF">2008-02-01T06:52:42Z</dcterms:created>
  <dcterms:modified xsi:type="dcterms:W3CDTF">2023-03-27T07:09:59Z</dcterms:modified>
  <cp:category/>
  <cp:version/>
  <cp:contentType/>
  <cp:contentStatus/>
</cp:coreProperties>
</file>