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activeTab="0"/>
  </bookViews>
  <sheets>
    <sheet name="Забор" sheetId="1" r:id="rId1"/>
  </sheets>
  <definedNames>
    <definedName name="_xlnm._FilterDatabase" localSheetId="0" hidden="1">'Забор'!$A$12:$H$100</definedName>
    <definedName name="_xlnm.Print_Area" localSheetId="0">'Забор'!$A$1:$H$131</definedName>
  </definedNames>
  <calcPr fullCalcOnLoad="1"/>
</workbook>
</file>

<file path=xl/sharedStrings.xml><?xml version="1.0" encoding="utf-8"?>
<sst xmlns="http://schemas.openxmlformats.org/spreadsheetml/2006/main" count="406" uniqueCount="271">
  <si>
    <t>№№</t>
  </si>
  <si>
    <t>ОБОСНОВАНИЕ</t>
  </si>
  <si>
    <t>ЕД.ИЗМ</t>
  </si>
  <si>
    <t>КОЛ-ВО</t>
  </si>
  <si>
    <t>ЦЕНА</t>
  </si>
  <si>
    <t>СУММА</t>
  </si>
  <si>
    <t>1</t>
  </si>
  <si>
    <t>000001</t>
  </si>
  <si>
    <t>ЗАТРАТЫ ТРУДА РАБОЧИХ-СТРОИТЕЛЕЙ</t>
  </si>
  <si>
    <t>ЧЕЛ-Ч</t>
  </si>
  <si>
    <t>МАШ-Ч</t>
  </si>
  <si>
    <t>2</t>
  </si>
  <si>
    <t>3</t>
  </si>
  <si>
    <t>4</t>
  </si>
  <si>
    <t>000762</t>
  </si>
  <si>
    <t>КРАНЫ НА АВТОМОБИЛЬНОМ ХОДУ ПРИ РАБОТЕ НА ДРУГИХ ВИДАХ СТРОИТЕЛЬСТВА (КРОМЕ МАГИСТРАЛЬНЫХ ТРУБОПРОВОДОВ) 10 Т</t>
  </si>
  <si>
    <t>5</t>
  </si>
  <si>
    <t>6</t>
  </si>
  <si>
    <t>001147</t>
  </si>
  <si>
    <t>МАШИНЫ ШЛИФОВАЛЬНЫЕ ЭЛЕКТРИЧЕСКИЕ</t>
  </si>
  <si>
    <t>ПРЕОБРАЗОВАТЕЛИ СВАРОЧНЫЕ С НОМИНАЛЬНЫМ СВАРОЧНЫМ ТОКОМ 315-500 А</t>
  </si>
  <si>
    <t>001522</t>
  </si>
  <si>
    <t>ПОДЪЕМНИКИ МАЧТОВЫЕ СТРОИТЕЛЬНЫЕ 0,5 Т</t>
  </si>
  <si>
    <t>12</t>
  </si>
  <si>
    <t>002016</t>
  </si>
  <si>
    <t>УСТАНОВКИ ДЛЯ СВАРКИ РУЧНОЙ ДУГОВОЙ (ПОСТОЯННОГО ТОКА)</t>
  </si>
  <si>
    <t>002499</t>
  </si>
  <si>
    <t>АВТОМОБИЛИ БОРТОВЫЕ ГРУЗОПОДЪЕМНОСТЬЮ ДО 5 Т</t>
  </si>
  <si>
    <t>002509</t>
  </si>
  <si>
    <t>002577</t>
  </si>
  <si>
    <t>АППАРАТЫ ДЛЯ ГАЗОВОЙ СВАРКИ И РЕЗКИ</t>
  </si>
  <si>
    <t>СУМ</t>
  </si>
  <si>
    <t>Т</t>
  </si>
  <si>
    <t>ШТ</t>
  </si>
  <si>
    <t>030407</t>
  </si>
  <si>
    <t>ГВОЗДИ СТРОИТЕЛЬНЫЕ</t>
  </si>
  <si>
    <t>031066</t>
  </si>
  <si>
    <t>КРАСКИ МАСЛЯНЫЕ ГОТОВЫЕ К ПРИМЕНЕНИЮ ДЛЯ ВНУТРЕННИХ РАБОТ</t>
  </si>
  <si>
    <t>031392</t>
  </si>
  <si>
    <t>ОЛИФА НАТУРАЛЬНАЯ</t>
  </si>
  <si>
    <t>КГ</t>
  </si>
  <si>
    <t>ГРУНТОВКА ГФ-021 КРАСНО-КОРИЧНЕВАЯ</t>
  </si>
  <si>
    <t>РАСТВОРИТЕЛЬ МАРКИ Р-4</t>
  </si>
  <si>
    <t>032524</t>
  </si>
  <si>
    <t>КАТАНКА ГОРЯЧЕКАТАНАЯ В МОТКАХ ДИАМЕТРОМ 6,3-6,5 ММ</t>
  </si>
  <si>
    <t>034241</t>
  </si>
  <si>
    <t>КИСЛОРОД ТЕХНИЧЕСКИЙ ГАЗООБРАЗНЫЙ</t>
  </si>
  <si>
    <t>М3</t>
  </si>
  <si>
    <t>КАНАТЫ ПЕНЬКОВЫЕ ПРОПИТАННЫЕ</t>
  </si>
  <si>
    <t>044059</t>
  </si>
  <si>
    <t>ВЕТОШЬ</t>
  </si>
  <si>
    <t>044897</t>
  </si>
  <si>
    <t>ШЛИФКРУГИ</t>
  </si>
  <si>
    <t>045077</t>
  </si>
  <si>
    <t>ПРОПАН-БУТАН, СМЕСЬ ТЕХНИЧЕСКАЯ</t>
  </si>
  <si>
    <t>КАНАТ ДВОЙНОЙ СВИВКИ, ТИПА ТК, КОНСТРУКЦИИ 6Х19(1+6+12)+1 О.С. ОЦИНКОВАННЫЙ, ИЗ ПРОВОЛОК МАРКИ В, МАРКИРОВОЧНАЯ ГРУППА 1770 Н/ММ2, ДИАМЕТРОМ, ММ: 5,5</t>
  </si>
  <si>
    <t>10М</t>
  </si>
  <si>
    <t>ТРАНСПОРТНЫЕ РАСХОДЫ</t>
  </si>
  <si>
    <t>ЗАГОТОВИТЕЛЬНО-СКЛАДСКИЕ РАСХОДЫ</t>
  </si>
  <si>
    <t>ВСЕГО</t>
  </si>
  <si>
    <t>СТРОИТЕЛЬНЫЕ МАТЕРИАЛЫ</t>
  </si>
  <si>
    <t>ЭКСПЛУАТАЦИЯ МАШИН</t>
  </si>
  <si>
    <t>ЗАРПЛАТА</t>
  </si>
  <si>
    <t>ВСЕГО ЗАТРАТ:</t>
  </si>
  <si>
    <t>100М2</t>
  </si>
  <si>
    <t>МАСЛЯНАЯ ОКРАСКА МЕТАЛЛИЧЕСКИХ ПОВЕРХНОСТЕЙ , КОЛИЧЕСТВО ОКРАСОК 2</t>
  </si>
  <si>
    <t>E15-4-30-4</t>
  </si>
  <si>
    <t>М2</t>
  </si>
  <si>
    <t>12.1</t>
  </si>
  <si>
    <t>ПО ПРОЕКТУ</t>
  </si>
  <si>
    <t>НА ЕДИНИЦУ</t>
  </si>
  <si>
    <t>НАИМЕНОВАНИЕ РАБОТ И РЕСУРСОВ</t>
  </si>
  <si>
    <t>КВАДРАТ №16</t>
  </si>
  <si>
    <t xml:space="preserve">ИТОГО </t>
  </si>
  <si>
    <t>НАИМЕНОВАНИЕ ОБЪЕКТА: ЗАБОР</t>
  </si>
  <si>
    <t xml:space="preserve">ЛОКАЛЬНАЯ РЕСУРСНАЯ ВЕДОМОСТЬ </t>
  </si>
  <si>
    <t>ПРОФИЛЬНАЯ ТРУБА 150Х150Х5ММ</t>
  </si>
  <si>
    <t>МЕТАЛЛИЧЕСКИЕ ПОЛОСЫ (СТАЛЬ ЛИСТОВАЯ 10Х10)</t>
  </si>
  <si>
    <t>КВАДРАТ №10</t>
  </si>
  <si>
    <t>ЗАКЛАДНАЯ ДЕТАЛЬ</t>
  </si>
  <si>
    <t>E1-2-57-2</t>
  </si>
  <si>
    <t>РАЗРАБОТКА ГРУНТА ВРУЧНУЮ В ТРАНШЕЯХ ГЛУБИНОЙ ДО 2 М БЕЗ КРЕПЛЕНИЙ С ОТКОСАМИ, ГРУППА ГРУНТОВ 2</t>
  </si>
  <si>
    <t>100М3</t>
  </si>
  <si>
    <t>E8-1-2-2</t>
  </si>
  <si>
    <t>УСТРОЙСТВО ОСНОВАНИЯ ПОД ФУНДАМЕНТЫ ЩЕБЕНОЧНОГО</t>
  </si>
  <si>
    <t>000185</t>
  </si>
  <si>
    <t>АВТОПОГРУЗЧИКИ ПРИ РАБОТЕ НА ДРУГИХ ВИДАХ СТРОИТЕЛЬСТВА 3 Т</t>
  </si>
  <si>
    <t>000659</t>
  </si>
  <si>
    <t>КОМПРЕССОРЫ ПЕРЕДВИЖНЫЕ С ДВИГАТЕЛЕМ ВНУТРЕННЕГО СГОРАНИЯ ДАВЛЕНИЕМ ДО 686 КПА (7 АТМ.) 2,2 М3/МИН</t>
  </si>
  <si>
    <t>001866</t>
  </si>
  <si>
    <t>ТРАМБОВКИ ПНЕВМАТИЧЕСКИЕ</t>
  </si>
  <si>
    <t>043113</t>
  </si>
  <si>
    <t>ЩЕБЕНЬ</t>
  </si>
  <si>
    <t>E6-1-1-22</t>
  </si>
  <si>
    <t>УСТРОЙСТВО ЛЕНТОЧНЫХ ФУНДАМЕНТОВ ЖЕЛЕЗОБЕТОННЫХ ПРИ ШИРИНЕ ПОВЕРХУ ДО 1000 ММ</t>
  </si>
  <si>
    <t>000112</t>
  </si>
  <si>
    <t>АВТОПОГРУЗЧИКИ 5 Т</t>
  </si>
  <si>
    <t>000403</t>
  </si>
  <si>
    <t>ВИБРАТОРЫ ГЛУБИННЫЕ</t>
  </si>
  <si>
    <t>000698</t>
  </si>
  <si>
    <t>КРАНЫ БАШЕННЫЕ ПРИ РАБОТЕ НА ДРУГИХ ВИДАХ СТРОИТЕЛЬСТВА (КРОМЕ МОНТАЖА ТЕХНОЛОГИЧЕСКОГО ОБОРУДОВАНИЯ) 8 Т</t>
  </si>
  <si>
    <t>001571</t>
  </si>
  <si>
    <t>ПИЛА ЭЛЕКТРИЧЕСКАЯ ЦЕПНАЯ</t>
  </si>
  <si>
    <t>030652</t>
  </si>
  <si>
    <t>ИЗВЕСТЬ СТРОИТЕЛЬНАЯ НЕГАШЕНАЯ КОМОВАЯ, СОРТ 1</t>
  </si>
  <si>
    <t>035310</t>
  </si>
  <si>
    <t>ЭЛЕКТРОДЫ ДИАМЕТРОМ 4 ММ Э42</t>
  </si>
  <si>
    <t>035516</t>
  </si>
  <si>
    <t>РОГОЖА</t>
  </si>
  <si>
    <t>036053</t>
  </si>
  <si>
    <t>ПИЛОМАТЕРИАЛЫ ХВОЙНЫХ ПОРОД. ДОСКИ ОБРЕЗНЫЕ ДЛИНОЙ 4-6,5 М, ШИРИНОЙ 75-150 ММ, ТОЛЩИНОЙ 25 ММ III СОРТА</t>
  </si>
  <si>
    <t>036061</t>
  </si>
  <si>
    <t>ПИЛОМАТЕРИАЛЫ ХВОЙНЫХ ПОРОД. ДОСКИ ОБРЕЗНЫЕ ДЛИНОЙ 4-6,5 М, ШИРИНОЙ 75-150 ММ, ТОЛЩИНОЙ 44 ММ И БОЛЕЕ III СОРТА</t>
  </si>
  <si>
    <t>045027</t>
  </si>
  <si>
    <t>051619</t>
  </si>
  <si>
    <t>ЩИТЫ ИЗ ДОСОК ТОЛЩИНОЙ 25 ММ</t>
  </si>
  <si>
    <t>E6-2-11-3 ШHК.ДОП.9</t>
  </si>
  <si>
    <t>ИЗГОТОВЛЕНИЕ ПЛОСКИХ И ОБЪЕМНЫХ АРМАТУРНЫХ КАРКАСОВ МЕТОДОМ ВЯЗКИ НА СТРОЙПЛОЩАДКЕ /ЗАГОТОВИТЕЛЬНОМ УЧАСТКЕ/</t>
  </si>
  <si>
    <t>001523</t>
  </si>
  <si>
    <t>ПИЛА ДИСКОВАЯ ЭЛЕКТРИЧЕСКАЯ</t>
  </si>
  <si>
    <t>002484</t>
  </si>
  <si>
    <t>СТАНОК ДЛЯ ГИБКИ АРМАТУРЫ</t>
  </si>
  <si>
    <t>002512</t>
  </si>
  <si>
    <t>АВТОМОБИЛИ БОРТОВЫЕ ГРУЗОПОДЪЕМНОСТЬЮ ДО 10 Т</t>
  </si>
  <si>
    <t>002769</t>
  </si>
  <si>
    <t>СТАНОК ДЛЯ РУБКИ АРМАТУРЫ</t>
  </si>
  <si>
    <t>043899</t>
  </si>
  <si>
    <t>ПРОВОЛОКА ВЯЗАЛЬНАЯ</t>
  </si>
  <si>
    <t>045002</t>
  </si>
  <si>
    <t>КРУГ ОТРЕЗНОЙ</t>
  </si>
  <si>
    <t>056032</t>
  </si>
  <si>
    <t>АРМАТУРА СТЕРЖНЕВАЯ КЛАСС И ДИАМЕТР ПО ПРОЕКТУ</t>
  </si>
  <si>
    <t>С124-9221</t>
  </si>
  <si>
    <t>АРМАТУРА ДЛЯ МОНОЛИТНЫХ ЖЕЛЕЗОБЕТОННЫХ КОНСТРУКЦИЙ В ВИДЕ СЕТОК И ПЛОСКИХ КАРКАСОВ, ПЕРИОДИЧЕСКОГО ПРОФИЛЯ КЛАССА АIII, ДИАМЕТРОМ 12 ММ</t>
  </si>
  <si>
    <t>С124-9200</t>
  </si>
  <si>
    <t>АРМАТУРА ДЛЯ МОНОЛИТНЫХ ЖЕЛЕЗОБЕТОННЫХ КОНСТРУКЦИЙ В ВИДЕ СЕТОК И ПЛОСКИХ КАРКАСОВ, ГЛАДКАЯ КЛАССА АI, ДИАМЕТРОМ 6 ММ</t>
  </si>
  <si>
    <t>БЕТОН В20</t>
  </si>
  <si>
    <t>10</t>
  </si>
  <si>
    <t>10.1</t>
  </si>
  <si>
    <t>10.2</t>
  </si>
  <si>
    <t>10.3</t>
  </si>
  <si>
    <t>10.4</t>
  </si>
  <si>
    <t>10.5</t>
  </si>
  <si>
    <t>10.6</t>
  </si>
  <si>
    <t>13</t>
  </si>
  <si>
    <t>13.1</t>
  </si>
  <si>
    <t>13.2</t>
  </si>
  <si>
    <t>13.3</t>
  </si>
  <si>
    <t>13.4</t>
  </si>
  <si>
    <t>13.6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</si>
  <si>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</si>
  <si>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</si>
  <si>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</si>
  <si>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</si>
  <si>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</si>
  <si>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</si>
  <si>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</si>
  <si>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</si>
  <si>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</si>
  <si>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</si>
  <si>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</si>
  <si>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</si>
  <si>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</si>
  <si>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</si>
  <si>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</si>
  <si>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</si>
  <si>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</si>
  <si>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</si>
  <si>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</si>
  <si>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</si>
  <si>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</si>
  <si>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</si>
  <si>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</si>
  <si>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</si>
  <si>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</si>
  <si>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</si>
  <si>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</si>
  <si>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</si>
  <si>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</si>
  <si>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</si>
  <si>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</si>
  <si>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</si>
  <si>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16</t>
  </si>
  <si>
    <t>17</t>
  </si>
  <si>
    <t>МАШ.-Ч</t>
  </si>
  <si>
    <t>27</t>
  </si>
  <si>
    <t>Е310-1001 ШНК4.04.06-14 Р.3.Т.7 К=0,41</t>
  </si>
  <si>
    <t>ПЕРЕВОЗКА ГРУЗОВ АВТОМОБИЛЕМ, РАССТОЯНИЕ ПЕРЕВОЗКИ 1 КМ, КЛАСС ГРУЗА 1. ПРИ ПЕРЕВОЗКЕ АВТОСАМОСВАЛАМИ ГРУЗОПОДЪЕМНОСТЬЮ 25, ПРИМЕНЕН КОЭФФИЦИЕНТ К НОРМАМ ЗАТРАТ ТРУДА МАШИНИСТОВ И ЭКСПЛУАТАЦИИ МАШИН - 0,41</t>
  </si>
  <si>
    <t>27.2</t>
  </si>
  <si>
    <t>3457</t>
  </si>
  <si>
    <t>АВТОМОБИЛИ-САМОСВАЛЫ ГРУЗОПОДЪЕМНОСТЬЮ ДО 25 Т</t>
  </si>
  <si>
    <t>Е0903-012-12</t>
  </si>
  <si>
    <t>Е0903-046-03 ДОП. 11 ГОСАРХИТЕКТСТРОЙ РУЗ ПР. № 429 ОТ 15.12.17 Г.</t>
  </si>
  <si>
    <t>37</t>
  </si>
  <si>
    <t>МОНТАЖ ОПОРНЫХ СТОЕК ДЛЯ ПРОЛЕТОВ ДО 24 М</t>
  </si>
  <si>
    <t>37.1</t>
  </si>
  <si>
    <t>37.3</t>
  </si>
  <si>
    <t>762</t>
  </si>
  <si>
    <t>КРАНЫ НА АВТОМОБИЛЬНОМ ХОДУ ПРИ РАБОТЕ НА ДРУГИХ ВИДАХ СТРОИТЕЛЬСТВА 10 Т</t>
  </si>
  <si>
    <t>37.4</t>
  </si>
  <si>
    <t>786</t>
  </si>
  <si>
    <t>КРАНЫ НА ГУСЕНИЧНОМ ХОДУ ПРИ РАБОТЕ НА ДРУГИХ ВИДАХ СТРОИТЕЛЬСТВА 25 Т</t>
  </si>
  <si>
    <t>37.5</t>
  </si>
  <si>
    <t>1513</t>
  </si>
  <si>
    <t>37.6</t>
  </si>
  <si>
    <t>2509</t>
  </si>
  <si>
    <t>37.7</t>
  </si>
  <si>
    <t>2577</t>
  </si>
  <si>
    <t>37.8</t>
  </si>
  <si>
    <t>30322</t>
  </si>
  <si>
    <t>БОЛТЫ СТРОИТЕЛЬНЫЕ С ГАЙКАМИ И ШАЙБАМИ</t>
  </si>
  <si>
    <t>37.9</t>
  </si>
  <si>
    <t>30407</t>
  </si>
  <si>
    <t>37.10</t>
  </si>
  <si>
    <t>31419</t>
  </si>
  <si>
    <t>37.11</t>
  </si>
  <si>
    <t>31524</t>
  </si>
  <si>
    <t>37.12</t>
  </si>
  <si>
    <t>32524</t>
  </si>
  <si>
    <t>37.13</t>
  </si>
  <si>
    <t>34241</t>
  </si>
  <si>
    <t>37.14</t>
  </si>
  <si>
    <t>35310</t>
  </si>
  <si>
    <t>37.15</t>
  </si>
  <si>
    <t>35504</t>
  </si>
  <si>
    <t>37.16</t>
  </si>
  <si>
    <t>36023</t>
  </si>
  <si>
    <t>ПИЛОМАТЕРИАЛЫ ХВОЙНЫХ ПОРОД БРУСКИ ОБРЕЗНЫЕ ДЛИНОЙ 4-6,5 М, ШИРИНОЙ 75-150 ММ, ТОЛЩИНОЙ 40-75 ММ I СОРТА</t>
  </si>
  <si>
    <t>37.17</t>
  </si>
  <si>
    <t>45077</t>
  </si>
  <si>
    <t>37.18</t>
  </si>
  <si>
    <t>96384</t>
  </si>
  <si>
    <t>39</t>
  </si>
  <si>
    <t>МОНТАЖ ПЕРЕГОРОДОК СТАЛЬНЫХ, КОНСОЛЬНЫХ, СЕТЧАТЫХ</t>
  </si>
  <si>
    <t>39.1</t>
  </si>
  <si>
    <t>39.3</t>
  </si>
  <si>
    <t>39.4</t>
  </si>
  <si>
    <t>E6-1-15-7</t>
  </si>
  <si>
    <t>УСТАНОВКА ЗАКЛАДНЫХ ДЕТАЛЕЙ ВЕСОМ ДО 4 КГ</t>
  </si>
  <si>
    <t>6.1</t>
  </si>
  <si>
    <t>6.3</t>
  </si>
  <si>
    <t>6.4</t>
  </si>
  <si>
    <t>015211</t>
  </si>
  <si>
    <t>ЭЛЕКТРОДЫ</t>
  </si>
  <si>
    <t>E9-8-2-6 ШHК.ДОП.7</t>
  </si>
  <si>
    <t>РУЧНАЯ ЭЛЕКТРОДУГОВАЯ СВАРКА СТЫКОВЫХ СОЕДИНЕНИЙ ПРИ ТОЛЩИНЕ СВАРИВАЕМОЙ СТАЛИ ММ, ДО: 16</t>
  </si>
  <si>
    <t>НДС</t>
  </si>
  <si>
    <t>ПРОЧИЕ ЗАТРАТЫ ПОДРЯЧИКА</t>
  </si>
  <si>
    <t>Основные условия договора</t>
  </si>
  <si>
    <t>Готовность выхода на строительную площадку до подписания договора и получения аванса (по гарантийному письму)</t>
  </si>
  <si>
    <t>да / нет</t>
  </si>
  <si>
    <t>Срок производства работ (собственный материал подрядчика)</t>
  </si>
  <si>
    <t>кал. дней</t>
  </si>
  <si>
    <t>Аванс , в %</t>
  </si>
  <si>
    <t>%</t>
  </si>
  <si>
    <t>Гарантийные обязательства на материалыи работы (не менее 2 лет)</t>
  </si>
  <si>
    <t>лет</t>
  </si>
  <si>
    <t>Согласие на Гарантийное удержание 5% на год (от общей стоимости договора)</t>
  </si>
  <si>
    <t>Согласование договора в редакции заказчика</t>
  </si>
  <si>
    <t>Оборот компании за 2021г.</t>
  </si>
  <si>
    <t>млн. сум.</t>
  </si>
  <si>
    <t>Оборот компании за 20212г.</t>
  </si>
  <si>
    <t xml:space="preserve">Прохождение проверки СБ </t>
  </si>
  <si>
    <t>Опыт работ на объектах ООО "Golden House Development"</t>
  </si>
  <si>
    <t>OOO " ____________________________"</t>
  </si>
  <si>
    <t xml:space="preserve">    ФИО</t>
  </si>
  <si>
    <t>м/п</t>
  </si>
  <si>
    <r>
      <t>Руководитель:  ___</t>
    </r>
    <r>
      <rPr>
        <b/>
        <u val="single"/>
        <sz val="9"/>
        <rFont val="Times New Roman"/>
        <family val="1"/>
      </rPr>
      <t>подпись</t>
    </r>
    <r>
      <rPr>
        <b/>
        <sz val="9"/>
        <rFont val="Times New Roman"/>
        <family val="1"/>
      </rPr>
      <t>_____</t>
    </r>
  </si>
  <si>
    <t>Менеджеру тендерного департамента 
ООО "GOLDEN HOUSE DEVELOPMENT"
Шевцову А.С.</t>
  </si>
  <si>
    <t>КОММЕРЧЕСКОЕ ПРЕДЛОЖЕНИЕ
на строительно-монтажные работы</t>
  </si>
  <si>
    <t>дата (__.__.2023г.)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</si>
</sst>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.00\ &quot;р&quot;_-;\-* #,##0.00\ &quot;р&quot;_-;_-* &quot;-&quot;??\ &quot;р&quot;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_-* #,##0_-;\-* #,##0_-;_-* &quot;-&quot;??_-;_-@_-"/>
    <numFmt numFmtId="181" formatCode="#,##0.000"/>
    <numFmt numFmtId="182" formatCode="_-* #,##0_р_._-;\-* #,##0_р_._-;_-* &quot;-&quot;??_р_._-;_-@_-"/>
    <numFmt numFmtId="183" formatCode="_-* #,##0.00_р_._-;\-* #,##0.00_р_._-;_-* &quot;-&quot;??_р_._-;_-@_-"/>
    <numFmt numFmtId="184" formatCode="_-* #,##0.000_р_._-;\-* #,##0.000_р_._-;_-* &quot;-&quot;??_р_._-;_-@_-"/>
    <numFmt numFmtId="185" formatCode="#,##0.000_р_."/>
    <numFmt numFmtId="186" formatCode="_-* #,##0.00\ _р_-;\-* #,##0.00\ _р_-;_-* &quot;-&quot;??\ _р_-;_-@_-"/>
    <numFmt numFmtId="187" formatCode="_-* #,##0.0000\ _р_-;\-* #,##0.0000\ _р_-;_-* &quot;-&quot;????\ _р_-;_-@_-"/>
    <numFmt numFmtId="188" formatCode="_-* #,##0.0_-;\-* #,##0.0_-;_-* &quot;-&quot;??_-;_-@_-"/>
    <numFmt numFmtId="189" formatCode="0.0"/>
  </numFmts>
  <fonts count="6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i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000080"/>
      <name val="Times New Roman"/>
      <family val="1"/>
    </font>
    <font>
      <i/>
      <sz val="8"/>
      <color rgb="FF0000FF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54" fillId="0" borderId="0" xfId="53" applyFont="1" applyAlignment="1">
      <alignment horizontal="left" vertical="center" wrapText="1"/>
      <protection/>
    </xf>
    <xf numFmtId="0" fontId="54" fillId="0" borderId="0" xfId="53" applyFont="1" applyAlignment="1">
      <alignment horizontal="left" vertical="center" wrapText="1"/>
      <protection/>
    </xf>
    <xf numFmtId="0" fontId="24" fillId="0" borderId="0" xfId="53" applyFont="1" applyAlignment="1">
      <alignment vertical="center"/>
      <protection/>
    </xf>
    <xf numFmtId="0" fontId="54" fillId="0" borderId="0" xfId="53" applyFont="1" applyAlignment="1">
      <alignment horizontal="center" vertical="center" wrapText="1"/>
      <protection/>
    </xf>
    <xf numFmtId="0" fontId="54" fillId="0" borderId="0" xfId="53" applyFont="1" applyAlignment="1">
      <alignment horizontal="center" vertical="center" wrapText="1"/>
      <protection/>
    </xf>
    <xf numFmtId="0" fontId="55" fillId="0" borderId="11" xfId="53" applyFont="1" applyBorder="1" applyAlignment="1">
      <alignment horizontal="center" vertical="center" wrapText="1"/>
      <protection/>
    </xf>
    <xf numFmtId="0" fontId="55" fillId="0" borderId="12" xfId="53" applyFont="1" applyBorder="1" applyAlignment="1">
      <alignment horizontal="center" vertical="center" wrapText="1"/>
      <protection/>
    </xf>
    <xf numFmtId="0" fontId="55" fillId="0" borderId="13" xfId="53" applyFont="1" applyBorder="1" applyAlignment="1">
      <alignment horizontal="center" vertical="center" wrapText="1"/>
      <protection/>
    </xf>
    <xf numFmtId="180" fontId="55" fillId="0" borderId="11" xfId="63" applyNumberFormat="1" applyFont="1" applyBorder="1" applyAlignment="1">
      <alignment horizontal="center" vertical="center" wrapText="1"/>
    </xf>
    <xf numFmtId="0" fontId="55" fillId="0" borderId="0" xfId="53" applyFont="1" applyBorder="1" applyAlignment="1">
      <alignment horizontal="center" vertical="center" wrapText="1"/>
      <protection/>
    </xf>
    <xf numFmtId="0" fontId="55" fillId="0" borderId="14" xfId="53" applyFont="1" applyBorder="1" applyAlignment="1">
      <alignment horizontal="center" vertical="center" wrapText="1"/>
      <protection/>
    </xf>
    <xf numFmtId="0" fontId="55" fillId="0" borderId="15" xfId="53" applyFont="1" applyBorder="1" applyAlignment="1">
      <alignment horizontal="center" vertical="center" wrapText="1"/>
      <protection/>
    </xf>
    <xf numFmtId="180" fontId="55" fillId="0" borderId="14" xfId="63" applyNumberFormat="1" applyFont="1" applyBorder="1" applyAlignment="1">
      <alignment horizontal="center" vertical="center" wrapText="1"/>
    </xf>
    <xf numFmtId="0" fontId="55" fillId="0" borderId="14" xfId="53" applyFont="1" applyBorder="1" applyAlignment="1">
      <alignment horizontal="center" vertical="center" wrapText="1"/>
      <protection/>
    </xf>
    <xf numFmtId="180" fontId="55" fillId="0" borderId="15" xfId="63" applyNumberFormat="1" applyFont="1" applyBorder="1" applyAlignment="1">
      <alignment horizontal="center" vertical="center" wrapText="1"/>
    </xf>
    <xf numFmtId="49" fontId="56" fillId="0" borderId="14" xfId="53" applyNumberFormat="1" applyFont="1" applyBorder="1" applyAlignment="1">
      <alignment horizontal="center" vertical="center" wrapText="1"/>
      <protection/>
    </xf>
    <xf numFmtId="49" fontId="56" fillId="0" borderId="15" xfId="53" applyNumberFormat="1" applyFont="1" applyBorder="1" applyAlignment="1">
      <alignment horizontal="center" vertical="center" wrapText="1"/>
      <protection/>
    </xf>
    <xf numFmtId="0" fontId="56" fillId="0" borderId="15" xfId="53" applyFont="1" applyBorder="1" applyAlignment="1">
      <alignment horizontal="left" vertical="center" wrapText="1"/>
      <protection/>
    </xf>
    <xf numFmtId="0" fontId="56" fillId="0" borderId="15" xfId="53" applyFont="1" applyBorder="1" applyAlignment="1">
      <alignment horizontal="center" vertical="center" wrapText="1"/>
      <protection/>
    </xf>
    <xf numFmtId="178" fontId="56" fillId="0" borderId="12" xfId="53" applyNumberFormat="1" applyFont="1" applyBorder="1" applyAlignment="1">
      <alignment horizontal="center" vertical="center" wrapText="1"/>
      <protection/>
    </xf>
    <xf numFmtId="178" fontId="56" fillId="0" borderId="13" xfId="53" applyNumberFormat="1" applyFont="1" applyBorder="1" applyAlignment="1">
      <alignment horizontal="center" vertical="center" wrapText="1"/>
      <protection/>
    </xf>
    <xf numFmtId="4" fontId="56" fillId="33" borderId="15" xfId="53" applyNumberFormat="1" applyFont="1" applyFill="1" applyBorder="1" applyAlignment="1">
      <alignment horizontal="center" vertical="center" wrapText="1"/>
      <protection/>
    </xf>
    <xf numFmtId="180" fontId="56" fillId="0" borderId="15" xfId="63" applyNumberFormat="1" applyFont="1" applyBorder="1" applyAlignment="1">
      <alignment horizontal="center" vertical="center" wrapText="1"/>
    </xf>
    <xf numFmtId="43" fontId="24" fillId="0" borderId="0" xfId="63" applyFont="1" applyAlignment="1">
      <alignment vertical="center"/>
    </xf>
    <xf numFmtId="49" fontId="57" fillId="0" borderId="14" xfId="53" applyNumberFormat="1" applyFont="1" applyBorder="1" applyAlignment="1">
      <alignment horizontal="center" vertical="center" wrapText="1"/>
      <protection/>
    </xf>
    <xf numFmtId="49" fontId="57" fillId="0" borderId="15" xfId="53" applyNumberFormat="1" applyFont="1" applyBorder="1" applyAlignment="1">
      <alignment horizontal="center" vertical="center" wrapText="1"/>
      <protection/>
    </xf>
    <xf numFmtId="0" fontId="57" fillId="0" borderId="15" xfId="53" applyFont="1" applyBorder="1" applyAlignment="1">
      <alignment horizontal="left" vertical="center" wrapText="1"/>
      <protection/>
    </xf>
    <xf numFmtId="0" fontId="57" fillId="0" borderId="15" xfId="53" applyFont="1" applyBorder="1" applyAlignment="1">
      <alignment horizontal="center" vertical="center" wrapText="1"/>
      <protection/>
    </xf>
    <xf numFmtId="4" fontId="57" fillId="33" borderId="15" xfId="53" applyNumberFormat="1" applyFont="1" applyFill="1" applyBorder="1" applyAlignment="1">
      <alignment horizontal="center" vertical="center" wrapText="1"/>
      <protection/>
    </xf>
    <xf numFmtId="180" fontId="57" fillId="0" borderId="15" xfId="63" applyNumberFormat="1" applyFont="1" applyBorder="1" applyAlignment="1">
      <alignment horizontal="center" vertical="center" wrapText="1"/>
    </xf>
    <xf numFmtId="3" fontId="57" fillId="0" borderId="0" xfId="53" applyNumberFormat="1" applyFont="1" applyBorder="1" applyAlignment="1">
      <alignment horizontal="right" vertical="center" wrapText="1"/>
      <protection/>
    </xf>
    <xf numFmtId="3" fontId="24" fillId="0" borderId="0" xfId="53" applyNumberFormat="1" applyFont="1" applyAlignment="1">
      <alignment vertical="center"/>
      <protection/>
    </xf>
    <xf numFmtId="2" fontId="56" fillId="0" borderId="12" xfId="53" applyNumberFormat="1" applyFont="1" applyBorder="1" applyAlignment="1">
      <alignment horizontal="center" vertical="center" wrapText="1"/>
      <protection/>
    </xf>
    <xf numFmtId="2" fontId="56" fillId="0" borderId="13" xfId="53" applyNumberFormat="1" applyFont="1" applyBorder="1" applyAlignment="1">
      <alignment horizontal="center" vertical="center" wrapText="1"/>
      <protection/>
    </xf>
    <xf numFmtId="177" fontId="57" fillId="0" borderId="15" xfId="53" applyNumberFormat="1" applyFont="1" applyBorder="1" applyAlignment="1">
      <alignment horizontal="center" vertical="center" wrapText="1"/>
      <protection/>
    </xf>
    <xf numFmtId="43" fontId="57" fillId="0" borderId="0" xfId="63" applyFont="1" applyBorder="1" applyAlignment="1">
      <alignment horizontal="right" vertical="center" wrapText="1"/>
    </xf>
    <xf numFmtId="49" fontId="56" fillId="0" borderId="10" xfId="53" applyNumberFormat="1" applyFont="1" applyBorder="1" applyAlignment="1">
      <alignment horizontal="center" vertical="center" wrapText="1"/>
      <protection/>
    </xf>
    <xf numFmtId="0" fontId="56" fillId="0" borderId="10" xfId="53" applyFont="1" applyBorder="1" applyAlignment="1">
      <alignment horizontal="left" vertical="center" wrapText="1"/>
      <protection/>
    </xf>
    <xf numFmtId="0" fontId="56" fillId="0" borderId="10" xfId="53" applyFont="1" applyBorder="1" applyAlignment="1">
      <alignment horizontal="center" vertical="center" wrapText="1"/>
      <protection/>
    </xf>
    <xf numFmtId="0" fontId="56" fillId="0" borderId="10" xfId="53" applyFont="1" applyBorder="1" applyAlignment="1">
      <alignment horizontal="center" vertical="center" wrapText="1"/>
      <protection/>
    </xf>
    <xf numFmtId="4" fontId="56" fillId="33" borderId="10" xfId="53" applyNumberFormat="1" applyFont="1" applyFill="1" applyBorder="1" applyAlignment="1">
      <alignment horizontal="center" vertical="center" wrapText="1"/>
      <protection/>
    </xf>
    <xf numFmtId="180" fontId="56" fillId="0" borderId="10" xfId="63" applyNumberFormat="1" applyFont="1" applyBorder="1" applyAlignment="1">
      <alignment horizontal="center" vertical="center" wrapText="1"/>
    </xf>
    <xf numFmtId="49" fontId="57" fillId="0" borderId="10" xfId="53" applyNumberFormat="1" applyFont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left" vertical="center" wrapText="1"/>
      <protection/>
    </xf>
    <xf numFmtId="0" fontId="57" fillId="0" borderId="10" xfId="53" applyFont="1" applyBorder="1" applyAlignment="1">
      <alignment horizontal="center" vertical="center" wrapText="1"/>
      <protection/>
    </xf>
    <xf numFmtId="4" fontId="57" fillId="33" borderId="10" xfId="53" applyNumberFormat="1" applyFont="1" applyFill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49" fontId="56" fillId="0" borderId="16" xfId="53" applyNumberFormat="1" applyFont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left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0" fontId="56" fillId="0" borderId="17" xfId="53" applyFont="1" applyBorder="1" applyAlignment="1">
      <alignment horizontal="center" vertical="center" wrapText="1"/>
      <protection/>
    </xf>
    <xf numFmtId="0" fontId="56" fillId="0" borderId="18" xfId="53" applyFont="1" applyBorder="1" applyAlignment="1">
      <alignment horizontal="center" vertical="center" wrapText="1"/>
      <protection/>
    </xf>
    <xf numFmtId="4" fontId="56" fillId="33" borderId="16" xfId="53" applyNumberFormat="1" applyFont="1" applyFill="1" applyBorder="1" applyAlignment="1">
      <alignment horizontal="center" vertical="center" wrapText="1"/>
      <protection/>
    </xf>
    <xf numFmtId="180" fontId="56" fillId="0" borderId="16" xfId="63" applyNumberFormat="1" applyFont="1" applyBorder="1" applyAlignment="1">
      <alignment horizontal="center" vertical="center" wrapText="1"/>
    </xf>
    <xf numFmtId="49" fontId="56" fillId="0" borderId="19" xfId="53" applyNumberFormat="1" applyFont="1" applyBorder="1" applyAlignment="1">
      <alignment horizontal="center" vertical="center" wrapText="1"/>
      <protection/>
    </xf>
    <xf numFmtId="177" fontId="56" fillId="0" borderId="12" xfId="53" applyNumberFormat="1" applyFont="1" applyBorder="1" applyAlignment="1">
      <alignment horizontal="center" vertical="center" wrapText="1"/>
      <protection/>
    </xf>
    <xf numFmtId="177" fontId="56" fillId="0" borderId="13" xfId="53" applyNumberFormat="1" applyFont="1" applyBorder="1" applyAlignment="1">
      <alignment horizontal="center" vertical="center" wrapText="1"/>
      <protection/>
    </xf>
    <xf numFmtId="49" fontId="56" fillId="0" borderId="14" xfId="53" applyNumberFormat="1" applyFont="1" applyFill="1" applyBorder="1" applyAlignment="1">
      <alignment horizontal="center" vertical="center" wrapText="1"/>
      <protection/>
    </xf>
    <xf numFmtId="49" fontId="56" fillId="0" borderId="15" xfId="53" applyNumberFormat="1" applyFont="1" applyFill="1" applyBorder="1" applyAlignment="1">
      <alignment horizontal="center" vertical="center" wrapText="1"/>
      <protection/>
    </xf>
    <xf numFmtId="49" fontId="56" fillId="34" borderId="14" xfId="53" applyNumberFormat="1" applyFont="1" applyFill="1" applyBorder="1" applyAlignment="1">
      <alignment horizontal="center" vertical="center" wrapText="1"/>
      <protection/>
    </xf>
    <xf numFmtId="49" fontId="56" fillId="34" borderId="15" xfId="53" applyNumberFormat="1" applyFont="1" applyFill="1" applyBorder="1" applyAlignment="1">
      <alignment horizontal="center" vertical="center" wrapText="1"/>
      <protection/>
    </xf>
    <xf numFmtId="0" fontId="56" fillId="34" borderId="15" xfId="53" applyFont="1" applyFill="1" applyBorder="1" applyAlignment="1">
      <alignment horizontal="left" vertical="center" wrapText="1"/>
      <protection/>
    </xf>
    <xf numFmtId="0" fontId="56" fillId="34" borderId="15" xfId="53" applyFont="1" applyFill="1" applyBorder="1" applyAlignment="1">
      <alignment horizontal="center" vertical="center" wrapText="1"/>
      <protection/>
    </xf>
    <xf numFmtId="177" fontId="56" fillId="34" borderId="20" xfId="53" applyNumberFormat="1" applyFont="1" applyFill="1" applyBorder="1" applyAlignment="1">
      <alignment horizontal="center" vertical="center" wrapText="1"/>
      <protection/>
    </xf>
    <xf numFmtId="177" fontId="56" fillId="34" borderId="21" xfId="53" applyNumberFormat="1" applyFont="1" applyFill="1" applyBorder="1" applyAlignment="1">
      <alignment horizontal="center" vertical="center" wrapText="1"/>
      <protection/>
    </xf>
    <xf numFmtId="180" fontId="56" fillId="34" borderId="15" xfId="63" applyNumberFormat="1" applyFont="1" applyFill="1" applyBorder="1" applyAlignment="1">
      <alignment horizontal="center" vertical="center" wrapText="1"/>
    </xf>
    <xf numFmtId="3" fontId="57" fillId="34" borderId="0" xfId="53" applyNumberFormat="1" applyFont="1" applyFill="1" applyBorder="1" applyAlignment="1">
      <alignment horizontal="right" vertical="center" wrapText="1"/>
      <protection/>
    </xf>
    <xf numFmtId="43" fontId="24" fillId="34" borderId="0" xfId="63" applyFont="1" applyFill="1" applyAlignment="1">
      <alignment vertical="center"/>
    </xf>
    <xf numFmtId="43" fontId="58" fillId="34" borderId="0" xfId="63" applyFont="1" applyFill="1" applyAlignment="1">
      <alignment horizontal="center" vertical="center"/>
    </xf>
    <xf numFmtId="0" fontId="24" fillId="34" borderId="0" xfId="53" applyFont="1" applyFill="1" applyAlignment="1">
      <alignment vertical="center"/>
      <protection/>
    </xf>
    <xf numFmtId="3" fontId="24" fillId="34" borderId="0" xfId="53" applyNumberFormat="1" applyFont="1" applyFill="1" applyAlignment="1">
      <alignment vertical="center"/>
      <protection/>
    </xf>
    <xf numFmtId="177" fontId="56" fillId="34" borderId="12" xfId="53" applyNumberFormat="1" applyFont="1" applyFill="1" applyBorder="1" applyAlignment="1">
      <alignment horizontal="center" vertical="center" wrapText="1"/>
      <protection/>
    </xf>
    <xf numFmtId="177" fontId="56" fillId="34" borderId="13" xfId="53" applyNumberFormat="1" applyFont="1" applyFill="1" applyBorder="1" applyAlignment="1">
      <alignment horizontal="center" vertical="center" wrapText="1"/>
      <protection/>
    </xf>
    <xf numFmtId="49" fontId="56" fillId="34" borderId="15" xfId="53" applyNumberFormat="1" applyFont="1" applyFill="1" applyBorder="1" applyAlignment="1">
      <alignment horizontal="center" vertical="top" wrapText="1"/>
      <protection/>
    </xf>
    <xf numFmtId="0" fontId="56" fillId="34" borderId="15" xfId="53" applyFont="1" applyFill="1" applyBorder="1" applyAlignment="1">
      <alignment horizontal="left" vertical="top" wrapText="1"/>
      <protection/>
    </xf>
    <xf numFmtId="0" fontId="56" fillId="34" borderId="15" xfId="53" applyFont="1" applyFill="1" applyBorder="1" applyAlignment="1">
      <alignment horizontal="center" vertical="top" wrapText="1"/>
      <protection/>
    </xf>
    <xf numFmtId="0" fontId="56" fillId="34" borderId="12" xfId="53" applyFont="1" applyFill="1" applyBorder="1" applyAlignment="1">
      <alignment horizontal="center" vertical="top" wrapText="1"/>
      <protection/>
    </xf>
    <xf numFmtId="0" fontId="56" fillId="34" borderId="13" xfId="53" applyFont="1" applyFill="1" applyBorder="1" applyAlignment="1">
      <alignment horizontal="center" vertical="top" wrapText="1"/>
      <protection/>
    </xf>
    <xf numFmtId="4" fontId="56" fillId="33" borderId="15" xfId="53" applyNumberFormat="1" applyFont="1" applyFill="1" applyBorder="1" applyAlignment="1">
      <alignment horizontal="center" vertical="top" wrapText="1"/>
      <protection/>
    </xf>
    <xf numFmtId="3" fontId="56" fillId="34" borderId="15" xfId="53" applyNumberFormat="1" applyFont="1" applyFill="1" applyBorder="1" applyAlignment="1">
      <alignment horizontal="right" vertical="top" wrapText="1"/>
      <protection/>
    </xf>
    <xf numFmtId="0" fontId="0" fillId="34" borderId="0" xfId="53" applyFont="1" applyFill="1">
      <alignment/>
      <protection/>
    </xf>
    <xf numFmtId="0" fontId="59" fillId="34" borderId="0" xfId="53" applyFont="1" applyFill="1">
      <alignment/>
      <protection/>
    </xf>
    <xf numFmtId="49" fontId="57" fillId="34" borderId="15" xfId="53" applyNumberFormat="1" applyFont="1" applyFill="1" applyBorder="1" applyAlignment="1">
      <alignment horizontal="center" vertical="top" wrapText="1"/>
      <protection/>
    </xf>
    <xf numFmtId="0" fontId="57" fillId="34" borderId="15" xfId="53" applyFont="1" applyFill="1" applyBorder="1" applyAlignment="1">
      <alignment horizontal="left" vertical="top" wrapText="1"/>
      <protection/>
    </xf>
    <xf numFmtId="0" fontId="57" fillId="34" borderId="15" xfId="53" applyFont="1" applyFill="1" applyBorder="1" applyAlignment="1">
      <alignment horizontal="center" vertical="top" wrapText="1"/>
      <protection/>
    </xf>
    <xf numFmtId="0" fontId="57" fillId="34" borderId="15" xfId="53" applyFont="1" applyFill="1" applyBorder="1" applyAlignment="1">
      <alignment horizontal="right" vertical="top" wrapText="1"/>
      <protection/>
    </xf>
    <xf numFmtId="4" fontId="57" fillId="33" borderId="15" xfId="53" applyNumberFormat="1" applyFont="1" applyFill="1" applyBorder="1" applyAlignment="1">
      <alignment horizontal="right" vertical="top" wrapText="1"/>
      <protection/>
    </xf>
    <xf numFmtId="3" fontId="57" fillId="34" borderId="15" xfId="53" applyNumberFormat="1" applyFont="1" applyFill="1" applyBorder="1" applyAlignment="1">
      <alignment horizontal="right" vertical="top" wrapText="1"/>
      <protection/>
    </xf>
    <xf numFmtId="3" fontId="0" fillId="34" borderId="0" xfId="53" applyNumberFormat="1" applyFont="1" applyFill="1">
      <alignment/>
      <protection/>
    </xf>
    <xf numFmtId="49" fontId="57" fillId="0" borderId="22" xfId="53" applyNumberFormat="1" applyFont="1" applyBorder="1" applyAlignment="1">
      <alignment horizontal="center" vertical="center" wrapText="1"/>
      <protection/>
    </xf>
    <xf numFmtId="49" fontId="57" fillId="0" borderId="16" xfId="53" applyNumberFormat="1" applyFont="1" applyBorder="1" applyAlignment="1">
      <alignment horizontal="center" vertical="center" wrapText="1"/>
      <protection/>
    </xf>
    <xf numFmtId="0" fontId="57" fillId="0" borderId="16" xfId="53" applyFont="1" applyBorder="1" applyAlignment="1">
      <alignment horizontal="left" vertical="center" wrapText="1"/>
      <protection/>
    </xf>
    <xf numFmtId="0" fontId="57" fillId="0" borderId="16" xfId="53" applyFont="1" applyBorder="1" applyAlignment="1">
      <alignment horizontal="center" vertical="center" wrapText="1"/>
      <protection/>
    </xf>
    <xf numFmtId="177" fontId="57" fillId="0" borderId="16" xfId="53" applyNumberFormat="1" applyFont="1" applyBorder="1" applyAlignment="1">
      <alignment horizontal="center" vertical="center" wrapText="1"/>
      <protection/>
    </xf>
    <xf numFmtId="4" fontId="57" fillId="33" borderId="16" xfId="53" applyNumberFormat="1" applyFont="1" applyFill="1" applyBorder="1" applyAlignment="1">
      <alignment horizontal="center" vertical="center" wrapText="1"/>
      <protection/>
    </xf>
    <xf numFmtId="177" fontId="57" fillId="0" borderId="10" xfId="53" applyNumberFormat="1" applyFont="1" applyBorder="1" applyAlignment="1">
      <alignment horizontal="center" vertical="center" wrapText="1"/>
      <protection/>
    </xf>
    <xf numFmtId="0" fontId="55" fillId="0" borderId="19" xfId="53" applyFont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center" vertical="center" wrapText="1"/>
      <protection/>
    </xf>
    <xf numFmtId="0" fontId="55" fillId="0" borderId="10" xfId="53" applyFont="1" applyBorder="1" applyAlignment="1">
      <alignment vertical="center" wrapText="1"/>
      <protection/>
    </xf>
    <xf numFmtId="180" fontId="55" fillId="0" borderId="10" xfId="63" applyNumberFormat="1" applyFont="1" applyBorder="1" applyAlignment="1">
      <alignment horizontal="center" vertical="center" wrapText="1"/>
    </xf>
    <xf numFmtId="0" fontId="56" fillId="0" borderId="10" xfId="53" applyFont="1" applyBorder="1" applyAlignment="1">
      <alignment horizontal="right" vertical="center" wrapText="1"/>
      <protection/>
    </xf>
    <xf numFmtId="3" fontId="56" fillId="0" borderId="15" xfId="53" applyNumberFormat="1" applyFont="1" applyBorder="1" applyAlignment="1">
      <alignment horizontal="right" vertical="center" wrapText="1"/>
      <protection/>
    </xf>
    <xf numFmtId="3" fontId="56" fillId="0" borderId="0" xfId="53" applyNumberFormat="1" applyFont="1" applyBorder="1" applyAlignment="1">
      <alignment horizontal="right" vertical="center" wrapText="1"/>
      <protection/>
    </xf>
    <xf numFmtId="0" fontId="56" fillId="0" borderId="15" xfId="53" applyFont="1" applyBorder="1" applyAlignment="1">
      <alignment horizontal="right" vertical="center" wrapText="1"/>
      <protection/>
    </xf>
    <xf numFmtId="9" fontId="56" fillId="0" borderId="15" xfId="53" applyNumberFormat="1" applyFont="1" applyBorder="1" applyAlignment="1">
      <alignment horizontal="center" vertical="center" wrapText="1"/>
      <protection/>
    </xf>
    <xf numFmtId="0" fontId="55" fillId="0" borderId="23" xfId="53" applyFont="1" applyBorder="1" applyAlignment="1">
      <alignment horizontal="center" vertical="center" wrapText="1"/>
      <protection/>
    </xf>
    <xf numFmtId="10" fontId="56" fillId="0" borderId="15" xfId="53" applyNumberFormat="1" applyFont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/>
      <protection/>
    </xf>
    <xf numFmtId="180" fontId="24" fillId="0" borderId="0" xfId="63" applyNumberFormat="1" applyFont="1" applyAlignment="1">
      <alignment horizontal="center" vertical="center"/>
    </xf>
    <xf numFmtId="0" fontId="0" fillId="0" borderId="0" xfId="53" applyFont="1">
      <alignment/>
      <protection/>
    </xf>
    <xf numFmtId="0" fontId="60" fillId="34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wrapText="1"/>
    </xf>
    <xf numFmtId="49" fontId="61" fillId="8" borderId="24" xfId="54" applyNumberFormat="1" applyFont="1" applyFill="1" applyBorder="1" applyAlignment="1">
      <alignment horizontal="center" vertical="center"/>
      <protection/>
    </xf>
    <xf numFmtId="49" fontId="61" fillId="8" borderId="25" xfId="54" applyNumberFormat="1" applyFont="1" applyFill="1" applyBorder="1" applyAlignment="1">
      <alignment horizontal="center" vertical="center"/>
      <protection/>
    </xf>
    <xf numFmtId="49" fontId="61" fillId="8" borderId="26" xfId="54" applyNumberFormat="1" applyFont="1" applyFill="1" applyBorder="1" applyAlignment="1">
      <alignment horizontal="center" vertical="center"/>
      <protection/>
    </xf>
    <xf numFmtId="0" fontId="31" fillId="0" borderId="0" xfId="53" applyFont="1">
      <alignment/>
      <protection/>
    </xf>
    <xf numFmtId="0" fontId="32" fillId="0" borderId="0" xfId="55" applyFont="1" applyAlignment="1">
      <alignment horizontal="right"/>
      <protection/>
    </xf>
    <xf numFmtId="0" fontId="32" fillId="0" borderId="0" xfId="55" applyFont="1">
      <alignment/>
      <protection/>
    </xf>
    <xf numFmtId="0" fontId="31" fillId="0" borderId="0" xfId="55" applyFont="1">
      <alignment/>
      <protection/>
    </xf>
    <xf numFmtId="0" fontId="24" fillId="0" borderId="0" xfId="53" applyFont="1" applyAlignment="1">
      <alignment horizontal="center" vertical="center"/>
      <protection/>
    </xf>
    <xf numFmtId="0" fontId="24" fillId="0" borderId="0" xfId="53" applyFont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/>
      <protection/>
    </xf>
    <xf numFmtId="0" fontId="55" fillId="0" borderId="0" xfId="53" applyFont="1" applyAlignment="1">
      <alignment horizontal="center" vertical="center" wrapText="1"/>
      <protection/>
    </xf>
    <xf numFmtId="0" fontId="55" fillId="0" borderId="0" xfId="53" applyFont="1" applyAlignment="1">
      <alignment horizontal="center" vertical="center" wrapText="1"/>
      <protection/>
    </xf>
    <xf numFmtId="0" fontId="34" fillId="0" borderId="0" xfId="53" applyFont="1" applyAlignment="1">
      <alignment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УНДАМЕНТ ОГРАЖДЕНИЯ 01=ОБЩЕСТ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showGridLines="0" tabSelected="1" view="pageBreakPreview" zoomScaleSheetLayoutView="100" zoomScalePageLayoutView="0" workbookViewId="0" topLeftCell="A115">
      <selection activeCell="A129" sqref="A129:IV131"/>
    </sheetView>
  </sheetViews>
  <sheetFormatPr defaultColWidth="9.33203125" defaultRowHeight="12.75"/>
  <cols>
    <col min="1" max="1" width="6.5" style="110" customWidth="1"/>
    <col min="2" max="2" width="11.33203125" style="110" customWidth="1"/>
    <col min="3" max="3" width="35.5" style="4" customWidth="1"/>
    <col min="4" max="5" width="9" style="110" customWidth="1"/>
    <col min="6" max="6" width="9.5" style="110" customWidth="1"/>
    <col min="7" max="7" width="11.33203125" style="110" customWidth="1"/>
    <col min="8" max="8" width="14.83203125" style="111" customWidth="1"/>
    <col min="9" max="9" width="11.83203125" style="4" customWidth="1"/>
    <col min="10" max="10" width="12.83203125" style="4" customWidth="1"/>
    <col min="11" max="11" width="11.83203125" style="4" customWidth="1"/>
    <col min="12" max="12" width="13.33203125" style="4" customWidth="1"/>
    <col min="13" max="13" width="10.16015625" style="4" customWidth="1"/>
    <col min="14" max="14" width="9.16015625" style="4" customWidth="1"/>
    <col min="15" max="15" width="10.83203125" style="4" customWidth="1"/>
    <col min="16" max="18" width="22.5" style="4" customWidth="1"/>
    <col min="19" max="16384" width="8.83203125" style="4" customWidth="1"/>
  </cols>
  <sheetData>
    <row r="1" spans="1:8" ht="42.75" customHeight="1">
      <c r="A1" s="128" t="s">
        <v>270</v>
      </c>
      <c r="B1" s="128"/>
      <c r="E1" s="126" t="s">
        <v>268</v>
      </c>
      <c r="F1" s="125"/>
      <c r="G1" s="125"/>
      <c r="H1" s="125"/>
    </row>
    <row r="3" spans="1:8" ht="9.75">
      <c r="A3" s="127" t="s">
        <v>269</v>
      </c>
      <c r="B3" s="128"/>
      <c r="C3" s="128"/>
      <c r="D3" s="128"/>
      <c r="E3" s="128"/>
      <c r="F3" s="128"/>
      <c r="G3" s="128"/>
      <c r="H3" s="128"/>
    </row>
    <row r="4" spans="1:8" ht="9.75">
      <c r="A4" s="128"/>
      <c r="B4" s="128"/>
      <c r="C4" s="128"/>
      <c r="D4" s="128"/>
      <c r="E4" s="128"/>
      <c r="F4" s="128"/>
      <c r="G4" s="128"/>
      <c r="H4" s="128"/>
    </row>
    <row r="6" spans="1:11" ht="9.75">
      <c r="A6" s="2" t="s">
        <v>74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9.75">
      <c r="A7" s="5"/>
      <c r="B7" s="5"/>
      <c r="C7" s="5"/>
      <c r="D7" s="5"/>
      <c r="E7" s="5"/>
      <c r="F7" s="5"/>
      <c r="G7" s="5"/>
      <c r="H7" s="5"/>
      <c r="I7" s="6"/>
      <c r="J7" s="6"/>
      <c r="K7" s="6"/>
    </row>
    <row r="8" spans="1:11" s="131" customFormat="1" ht="9.75">
      <c r="A8" s="129" t="s">
        <v>75</v>
      </c>
      <c r="B8" s="129"/>
      <c r="C8" s="129"/>
      <c r="D8" s="129"/>
      <c r="E8" s="129"/>
      <c r="F8" s="129"/>
      <c r="G8" s="129"/>
      <c r="H8" s="129"/>
      <c r="I8" s="130"/>
      <c r="J8" s="130"/>
      <c r="K8" s="130"/>
    </row>
    <row r="10" spans="1:11" ht="9.75">
      <c r="A10" s="7" t="s">
        <v>0</v>
      </c>
      <c r="B10" s="7" t="s">
        <v>1</v>
      </c>
      <c r="C10" s="7" t="s">
        <v>71</v>
      </c>
      <c r="D10" s="7" t="s">
        <v>2</v>
      </c>
      <c r="E10" s="8" t="s">
        <v>3</v>
      </c>
      <c r="F10" s="9"/>
      <c r="G10" s="7" t="s">
        <v>4</v>
      </c>
      <c r="H10" s="10" t="s">
        <v>5</v>
      </c>
      <c r="I10" s="11"/>
      <c r="J10" s="11"/>
      <c r="K10" s="11"/>
    </row>
    <row r="11" spans="1:11" ht="20.25">
      <c r="A11" s="12"/>
      <c r="B11" s="12"/>
      <c r="C11" s="12"/>
      <c r="D11" s="12"/>
      <c r="E11" s="13" t="s">
        <v>70</v>
      </c>
      <c r="F11" s="13" t="s">
        <v>69</v>
      </c>
      <c r="G11" s="12"/>
      <c r="H11" s="14"/>
      <c r="I11" s="11"/>
      <c r="J11" s="11"/>
      <c r="K11" s="11"/>
    </row>
    <row r="12" spans="1:11" ht="9.75">
      <c r="A12" s="15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6">
        <v>8</v>
      </c>
      <c r="I12" s="11"/>
      <c r="J12" s="11"/>
      <c r="K12" s="11"/>
    </row>
    <row r="13" spans="1:11" ht="45.75" customHeight="1">
      <c r="A13" s="17" t="s">
        <v>23</v>
      </c>
      <c r="B13" s="18" t="s">
        <v>80</v>
      </c>
      <c r="C13" s="19" t="s">
        <v>81</v>
      </c>
      <c r="D13" s="20" t="s">
        <v>82</v>
      </c>
      <c r="E13" s="21">
        <v>0.203</v>
      </c>
      <c r="F13" s="22"/>
      <c r="G13" s="23"/>
      <c r="H13" s="24"/>
      <c r="K13" s="25">
        <f>H13</f>
        <v>0</v>
      </c>
    </row>
    <row r="14" spans="1:13" ht="9.75">
      <c r="A14" s="26" t="s">
        <v>68</v>
      </c>
      <c r="B14" s="27" t="s">
        <v>7</v>
      </c>
      <c r="C14" s="28" t="s">
        <v>8</v>
      </c>
      <c r="D14" s="29" t="s">
        <v>9</v>
      </c>
      <c r="E14" s="29">
        <v>154</v>
      </c>
      <c r="F14" s="29">
        <v>31.262</v>
      </c>
      <c r="G14" s="30"/>
      <c r="H14" s="31">
        <f>G14*F14</f>
        <v>0</v>
      </c>
      <c r="I14" s="32">
        <f>H14</f>
        <v>0</v>
      </c>
      <c r="M14" s="33"/>
    </row>
    <row r="15" spans="1:11" ht="88.5" customHeight="1">
      <c r="A15" s="17" t="s">
        <v>185</v>
      </c>
      <c r="B15" s="18" t="s">
        <v>186</v>
      </c>
      <c r="C15" s="19" t="s">
        <v>187</v>
      </c>
      <c r="D15" s="20" t="s">
        <v>32</v>
      </c>
      <c r="E15" s="34">
        <f>20.03*1.7</f>
        <v>34.051</v>
      </c>
      <c r="F15" s="35"/>
      <c r="G15" s="23"/>
      <c r="H15" s="24"/>
      <c r="I15" s="25"/>
      <c r="J15" s="25"/>
      <c r="K15" s="25">
        <f>H15</f>
        <v>0</v>
      </c>
    </row>
    <row r="16" spans="1:14" ht="20.25">
      <c r="A16" s="26" t="s">
        <v>188</v>
      </c>
      <c r="B16" s="27" t="s">
        <v>189</v>
      </c>
      <c r="C16" s="28" t="s">
        <v>190</v>
      </c>
      <c r="D16" s="29" t="s">
        <v>184</v>
      </c>
      <c r="E16" s="29">
        <f>0.0263*0.41</f>
        <v>0.010783</v>
      </c>
      <c r="F16" s="36">
        <f>E16*E15</f>
        <v>0.367171933</v>
      </c>
      <c r="G16" s="30"/>
      <c r="H16" s="31">
        <f>G16*F16</f>
        <v>0</v>
      </c>
      <c r="I16" s="32"/>
      <c r="J16" s="37">
        <f>H16</f>
        <v>0</v>
      </c>
      <c r="K16" s="32"/>
      <c r="N16" s="33"/>
    </row>
    <row r="17" spans="1:11" ht="28.5" customHeight="1">
      <c r="A17" s="38" t="s">
        <v>144</v>
      </c>
      <c r="B17" s="38" t="s">
        <v>83</v>
      </c>
      <c r="C17" s="39" t="s">
        <v>84</v>
      </c>
      <c r="D17" s="40" t="s">
        <v>47</v>
      </c>
      <c r="E17" s="41">
        <v>2.9</v>
      </c>
      <c r="F17" s="41"/>
      <c r="G17" s="42"/>
      <c r="H17" s="43"/>
      <c r="K17" s="25">
        <f>H17</f>
        <v>0</v>
      </c>
    </row>
    <row r="18" spans="1:13" ht="9.75">
      <c r="A18" s="44" t="s">
        <v>145</v>
      </c>
      <c r="B18" s="44" t="s">
        <v>7</v>
      </c>
      <c r="C18" s="45" t="s">
        <v>8</v>
      </c>
      <c r="D18" s="29" t="s">
        <v>9</v>
      </c>
      <c r="E18" s="46">
        <v>2.4</v>
      </c>
      <c r="F18" s="46">
        <v>6.96</v>
      </c>
      <c r="G18" s="47"/>
      <c r="H18" s="31">
        <f aca="true" t="shared" si="0" ref="H18:H41">G18*F18</f>
        <v>0</v>
      </c>
      <c r="I18" s="32">
        <f>H18</f>
        <v>0</v>
      </c>
      <c r="M18" s="33"/>
    </row>
    <row r="19" spans="1:14" ht="20.25">
      <c r="A19" s="44" t="s">
        <v>146</v>
      </c>
      <c r="B19" s="44" t="s">
        <v>85</v>
      </c>
      <c r="C19" s="45" t="s">
        <v>86</v>
      </c>
      <c r="D19" s="46" t="s">
        <v>10</v>
      </c>
      <c r="E19" s="46">
        <v>0.08</v>
      </c>
      <c r="F19" s="46">
        <v>0.232</v>
      </c>
      <c r="G19" s="47"/>
      <c r="H19" s="31">
        <f t="shared" si="0"/>
        <v>0</v>
      </c>
      <c r="J19" s="37">
        <f>H19</f>
        <v>0</v>
      </c>
      <c r="N19" s="33"/>
    </row>
    <row r="20" spans="1:14" ht="30">
      <c r="A20" s="44" t="s">
        <v>147</v>
      </c>
      <c r="B20" s="44" t="s">
        <v>87</v>
      </c>
      <c r="C20" s="45" t="s">
        <v>88</v>
      </c>
      <c r="D20" s="46" t="s">
        <v>10</v>
      </c>
      <c r="E20" s="46">
        <v>0.46</v>
      </c>
      <c r="F20" s="46">
        <v>1.334</v>
      </c>
      <c r="G20" s="47"/>
      <c r="H20" s="31">
        <f t="shared" si="0"/>
        <v>0</v>
      </c>
      <c r="J20" s="37">
        <f>H20</f>
        <v>0</v>
      </c>
      <c r="N20" s="33"/>
    </row>
    <row r="21" spans="1:14" ht="9.75">
      <c r="A21" s="26" t="s">
        <v>148</v>
      </c>
      <c r="B21" s="27" t="s">
        <v>89</v>
      </c>
      <c r="C21" s="28" t="s">
        <v>90</v>
      </c>
      <c r="D21" s="29" t="s">
        <v>10</v>
      </c>
      <c r="E21" s="29">
        <v>0.92</v>
      </c>
      <c r="F21" s="29">
        <v>2.668</v>
      </c>
      <c r="G21" s="30"/>
      <c r="H21" s="31">
        <f t="shared" si="0"/>
        <v>0</v>
      </c>
      <c r="J21" s="37">
        <f>H21</f>
        <v>0</v>
      </c>
      <c r="N21" s="33"/>
    </row>
    <row r="22" spans="1:15" ht="9.75">
      <c r="A22" s="26" t="s">
        <v>149</v>
      </c>
      <c r="B22" s="27" t="s">
        <v>91</v>
      </c>
      <c r="C22" s="28" t="s">
        <v>92</v>
      </c>
      <c r="D22" s="29" t="s">
        <v>47</v>
      </c>
      <c r="E22" s="29">
        <v>1.3</v>
      </c>
      <c r="F22" s="29">
        <v>3.77</v>
      </c>
      <c r="G22" s="30"/>
      <c r="H22" s="31">
        <f t="shared" si="0"/>
        <v>0</v>
      </c>
      <c r="K22" s="25">
        <f>H22</f>
        <v>0</v>
      </c>
      <c r="O22" s="33"/>
    </row>
    <row r="23" spans="1:11" ht="30">
      <c r="A23" s="17" t="s">
        <v>150</v>
      </c>
      <c r="B23" s="18" t="s">
        <v>93</v>
      </c>
      <c r="C23" s="19" t="s">
        <v>94</v>
      </c>
      <c r="D23" s="20" t="s">
        <v>82</v>
      </c>
      <c r="E23" s="48">
        <v>0.232</v>
      </c>
      <c r="F23" s="49"/>
      <c r="G23" s="23"/>
      <c r="H23" s="31">
        <f t="shared" si="0"/>
        <v>0</v>
      </c>
      <c r="K23" s="25">
        <f>H23</f>
        <v>0</v>
      </c>
    </row>
    <row r="24" spans="1:13" ht="9.75">
      <c r="A24" s="26" t="s">
        <v>151</v>
      </c>
      <c r="B24" s="27" t="s">
        <v>7</v>
      </c>
      <c r="C24" s="28" t="s">
        <v>8</v>
      </c>
      <c r="D24" s="29" t="s">
        <v>9</v>
      </c>
      <c r="E24" s="29">
        <v>446.04</v>
      </c>
      <c r="F24" s="36">
        <v>103.48128</v>
      </c>
      <c r="G24" s="30"/>
      <c r="H24" s="31">
        <f t="shared" si="0"/>
        <v>0</v>
      </c>
      <c r="I24" s="32">
        <f>H24</f>
        <v>0</v>
      </c>
      <c r="M24" s="33"/>
    </row>
    <row r="25" spans="1:14" ht="9.75">
      <c r="A25" s="26" t="s">
        <v>152</v>
      </c>
      <c r="B25" s="27" t="s">
        <v>95</v>
      </c>
      <c r="C25" s="28" t="s">
        <v>96</v>
      </c>
      <c r="D25" s="29" t="s">
        <v>10</v>
      </c>
      <c r="E25" s="29">
        <v>0.27</v>
      </c>
      <c r="F25" s="36">
        <v>0.06264</v>
      </c>
      <c r="G25" s="30"/>
      <c r="H25" s="31">
        <f t="shared" si="0"/>
        <v>0</v>
      </c>
      <c r="J25" s="37">
        <f aca="true" t="shared" si="1" ref="J25:J31">H25</f>
        <v>0</v>
      </c>
      <c r="N25" s="33"/>
    </row>
    <row r="26" spans="1:14" ht="9.75">
      <c r="A26" s="26" t="s">
        <v>153</v>
      </c>
      <c r="B26" s="27" t="s">
        <v>97</v>
      </c>
      <c r="C26" s="28" t="s">
        <v>98</v>
      </c>
      <c r="D26" s="29" t="s">
        <v>10</v>
      </c>
      <c r="E26" s="29">
        <v>21.42</v>
      </c>
      <c r="F26" s="36">
        <v>4.96944</v>
      </c>
      <c r="G26" s="30"/>
      <c r="H26" s="31">
        <f t="shared" si="0"/>
        <v>0</v>
      </c>
      <c r="J26" s="37">
        <f t="shared" si="1"/>
        <v>0</v>
      </c>
      <c r="N26" s="33"/>
    </row>
    <row r="27" spans="1:14" ht="30">
      <c r="A27" s="26" t="s">
        <v>154</v>
      </c>
      <c r="B27" s="27" t="s">
        <v>99</v>
      </c>
      <c r="C27" s="28" t="s">
        <v>100</v>
      </c>
      <c r="D27" s="29" t="s">
        <v>10</v>
      </c>
      <c r="E27" s="29">
        <v>27.25</v>
      </c>
      <c r="F27" s="36">
        <v>6.322</v>
      </c>
      <c r="G27" s="30"/>
      <c r="H27" s="31">
        <f t="shared" si="0"/>
        <v>0</v>
      </c>
      <c r="J27" s="37">
        <f t="shared" si="1"/>
        <v>0</v>
      </c>
      <c r="N27" s="33"/>
    </row>
    <row r="28" spans="1:14" ht="30">
      <c r="A28" s="26" t="s">
        <v>155</v>
      </c>
      <c r="B28" s="27" t="s">
        <v>14</v>
      </c>
      <c r="C28" s="28" t="s">
        <v>15</v>
      </c>
      <c r="D28" s="29" t="s">
        <v>10</v>
      </c>
      <c r="E28" s="29">
        <v>1.25</v>
      </c>
      <c r="F28" s="36">
        <v>0.29</v>
      </c>
      <c r="G28" s="30"/>
      <c r="H28" s="31">
        <f t="shared" si="0"/>
        <v>0</v>
      </c>
      <c r="J28" s="37">
        <f t="shared" si="1"/>
        <v>0</v>
      </c>
      <c r="N28" s="33"/>
    </row>
    <row r="29" spans="1:14" ht="9.75">
      <c r="A29" s="26" t="s">
        <v>156</v>
      </c>
      <c r="B29" s="27" t="s">
        <v>101</v>
      </c>
      <c r="C29" s="28" t="s">
        <v>102</v>
      </c>
      <c r="D29" s="29" t="s">
        <v>10</v>
      </c>
      <c r="E29" s="29">
        <v>0.81</v>
      </c>
      <c r="F29" s="36">
        <v>0.18792</v>
      </c>
      <c r="G29" s="30"/>
      <c r="H29" s="31">
        <f t="shared" si="0"/>
        <v>0</v>
      </c>
      <c r="J29" s="37">
        <f t="shared" si="1"/>
        <v>0</v>
      </c>
      <c r="N29" s="33"/>
    </row>
    <row r="30" spans="1:14" ht="20.25">
      <c r="A30" s="26" t="s">
        <v>157</v>
      </c>
      <c r="B30" s="27" t="s">
        <v>24</v>
      </c>
      <c r="C30" s="28" t="s">
        <v>25</v>
      </c>
      <c r="D30" s="29" t="s">
        <v>10</v>
      </c>
      <c r="E30" s="29">
        <v>123.76</v>
      </c>
      <c r="F30" s="36">
        <v>28.71232</v>
      </c>
      <c r="G30" s="30"/>
      <c r="H30" s="31">
        <f t="shared" si="0"/>
        <v>0</v>
      </c>
      <c r="J30" s="37">
        <f t="shared" si="1"/>
        <v>0</v>
      </c>
      <c r="N30" s="33"/>
    </row>
    <row r="31" spans="1:14" ht="20.25">
      <c r="A31" s="26" t="s">
        <v>158</v>
      </c>
      <c r="B31" s="27" t="s">
        <v>28</v>
      </c>
      <c r="C31" s="28" t="s">
        <v>27</v>
      </c>
      <c r="D31" s="29" t="s">
        <v>10</v>
      </c>
      <c r="E31" s="29">
        <v>1.87</v>
      </c>
      <c r="F31" s="36">
        <v>0.43384</v>
      </c>
      <c r="G31" s="30"/>
      <c r="H31" s="31">
        <f t="shared" si="0"/>
        <v>0</v>
      </c>
      <c r="J31" s="37">
        <f t="shared" si="1"/>
        <v>0</v>
      </c>
      <c r="N31" s="33"/>
    </row>
    <row r="32" spans="1:15" ht="9.75">
      <c r="A32" s="26" t="s">
        <v>159</v>
      </c>
      <c r="B32" s="27" t="s">
        <v>34</v>
      </c>
      <c r="C32" s="28" t="s">
        <v>35</v>
      </c>
      <c r="D32" s="29" t="s">
        <v>32</v>
      </c>
      <c r="E32" s="29">
        <v>0.013</v>
      </c>
      <c r="F32" s="36">
        <v>0.003016</v>
      </c>
      <c r="G32" s="30"/>
      <c r="H32" s="31">
        <f t="shared" si="0"/>
        <v>0</v>
      </c>
      <c r="K32" s="25">
        <f aca="true" t="shared" si="2" ref="K32:K41">H32</f>
        <v>0</v>
      </c>
      <c r="O32" s="33"/>
    </row>
    <row r="33" spans="1:15" ht="20.25">
      <c r="A33" s="26" t="s">
        <v>160</v>
      </c>
      <c r="B33" s="27" t="s">
        <v>103</v>
      </c>
      <c r="C33" s="28" t="s">
        <v>104</v>
      </c>
      <c r="D33" s="29" t="s">
        <v>32</v>
      </c>
      <c r="E33" s="29">
        <v>0.025</v>
      </c>
      <c r="F33" s="36">
        <v>0.0058</v>
      </c>
      <c r="G33" s="30"/>
      <c r="H33" s="31">
        <f t="shared" si="0"/>
        <v>0</v>
      </c>
      <c r="K33" s="25">
        <f t="shared" si="2"/>
        <v>0</v>
      </c>
      <c r="O33" s="33"/>
    </row>
    <row r="34" spans="1:15" ht="20.25">
      <c r="A34" s="26" t="s">
        <v>161</v>
      </c>
      <c r="B34" s="27" t="s">
        <v>43</v>
      </c>
      <c r="C34" s="28" t="s">
        <v>44</v>
      </c>
      <c r="D34" s="29" t="s">
        <v>32</v>
      </c>
      <c r="E34" s="29">
        <v>0.0303</v>
      </c>
      <c r="F34" s="36">
        <v>0.0070296</v>
      </c>
      <c r="G34" s="30"/>
      <c r="H34" s="31">
        <f t="shared" si="0"/>
        <v>0</v>
      </c>
      <c r="K34" s="25">
        <f t="shared" si="2"/>
        <v>0</v>
      </c>
      <c r="O34" s="33"/>
    </row>
    <row r="35" spans="1:15" ht="9.75">
      <c r="A35" s="26" t="s">
        <v>162</v>
      </c>
      <c r="B35" s="27" t="s">
        <v>105</v>
      </c>
      <c r="C35" s="28" t="s">
        <v>106</v>
      </c>
      <c r="D35" s="29" t="s">
        <v>32</v>
      </c>
      <c r="E35" s="29">
        <v>0.13</v>
      </c>
      <c r="F35" s="36">
        <v>0.03016</v>
      </c>
      <c r="G35" s="30"/>
      <c r="H35" s="31">
        <f t="shared" si="0"/>
        <v>0</v>
      </c>
      <c r="K35" s="25">
        <f t="shared" si="2"/>
        <v>0</v>
      </c>
      <c r="O35" s="33"/>
    </row>
    <row r="36" spans="1:15" ht="9.75">
      <c r="A36" s="26" t="s">
        <v>163</v>
      </c>
      <c r="B36" s="27" t="s">
        <v>107</v>
      </c>
      <c r="C36" s="28" t="s">
        <v>108</v>
      </c>
      <c r="D36" s="29" t="s">
        <v>67</v>
      </c>
      <c r="E36" s="29">
        <v>88.2</v>
      </c>
      <c r="F36" s="36">
        <v>20.4624</v>
      </c>
      <c r="G36" s="30"/>
      <c r="H36" s="31">
        <f t="shared" si="0"/>
        <v>0</v>
      </c>
      <c r="K36" s="25">
        <f t="shared" si="2"/>
        <v>0</v>
      </c>
      <c r="O36" s="33"/>
    </row>
    <row r="37" spans="1:15" ht="30">
      <c r="A37" s="26" t="s">
        <v>164</v>
      </c>
      <c r="B37" s="27" t="s">
        <v>109</v>
      </c>
      <c r="C37" s="28" t="s">
        <v>110</v>
      </c>
      <c r="D37" s="29" t="s">
        <v>47</v>
      </c>
      <c r="E37" s="29">
        <v>0.14</v>
      </c>
      <c r="F37" s="36">
        <v>0.03248</v>
      </c>
      <c r="G37" s="30"/>
      <c r="H37" s="31">
        <f t="shared" si="0"/>
        <v>0</v>
      </c>
      <c r="K37" s="25">
        <f t="shared" si="2"/>
        <v>0</v>
      </c>
      <c r="O37" s="33"/>
    </row>
    <row r="38" spans="1:15" ht="30">
      <c r="A38" s="26" t="s">
        <v>165</v>
      </c>
      <c r="B38" s="27" t="s">
        <v>111</v>
      </c>
      <c r="C38" s="28" t="s">
        <v>112</v>
      </c>
      <c r="D38" s="29" t="s">
        <v>47</v>
      </c>
      <c r="E38" s="29">
        <v>0.47</v>
      </c>
      <c r="F38" s="36">
        <v>0.10904</v>
      </c>
      <c r="G38" s="30"/>
      <c r="H38" s="31">
        <f t="shared" si="0"/>
        <v>0</v>
      </c>
      <c r="K38" s="25">
        <f t="shared" si="2"/>
        <v>0</v>
      </c>
      <c r="O38" s="33"/>
    </row>
    <row r="39" spans="1:15" ht="9.75">
      <c r="A39" s="26" t="s">
        <v>166</v>
      </c>
      <c r="B39" s="27" t="s">
        <v>113</v>
      </c>
      <c r="C39" s="28" t="s">
        <v>136</v>
      </c>
      <c r="D39" s="29" t="s">
        <v>47</v>
      </c>
      <c r="E39" s="29">
        <v>101.5</v>
      </c>
      <c r="F39" s="36">
        <v>23.548</v>
      </c>
      <c r="G39" s="30"/>
      <c r="H39" s="31">
        <f t="shared" si="0"/>
        <v>0</v>
      </c>
      <c r="K39" s="25">
        <f t="shared" si="2"/>
        <v>0</v>
      </c>
      <c r="O39" s="33"/>
    </row>
    <row r="40" spans="1:15" ht="9.75">
      <c r="A40" s="26" t="s">
        <v>167</v>
      </c>
      <c r="B40" s="27" t="s">
        <v>114</v>
      </c>
      <c r="C40" s="28" t="s">
        <v>115</v>
      </c>
      <c r="D40" s="29" t="s">
        <v>67</v>
      </c>
      <c r="E40" s="29">
        <v>39.2</v>
      </c>
      <c r="F40" s="36">
        <v>9.0944</v>
      </c>
      <c r="G40" s="30"/>
      <c r="H40" s="31">
        <f t="shared" si="0"/>
        <v>0</v>
      </c>
      <c r="K40" s="25">
        <f t="shared" si="2"/>
        <v>0</v>
      </c>
      <c r="O40" s="33"/>
    </row>
    <row r="41" spans="1:11" ht="40.5">
      <c r="A41" s="17" t="s">
        <v>168</v>
      </c>
      <c r="B41" s="18" t="s">
        <v>116</v>
      </c>
      <c r="C41" s="19" t="s">
        <v>117</v>
      </c>
      <c r="D41" s="20" t="s">
        <v>32</v>
      </c>
      <c r="E41" s="48">
        <v>0.2833</v>
      </c>
      <c r="F41" s="49"/>
      <c r="G41" s="23"/>
      <c r="H41" s="31">
        <f t="shared" si="0"/>
        <v>0</v>
      </c>
      <c r="K41" s="25">
        <f t="shared" si="2"/>
        <v>0</v>
      </c>
    </row>
    <row r="42" spans="1:13" ht="9.75">
      <c r="A42" s="26" t="s">
        <v>169</v>
      </c>
      <c r="B42" s="27" t="s">
        <v>7</v>
      </c>
      <c r="C42" s="28" t="s">
        <v>8</v>
      </c>
      <c r="D42" s="29" t="s">
        <v>9</v>
      </c>
      <c r="E42" s="29">
        <v>78.88</v>
      </c>
      <c r="F42" s="36">
        <v>22.346704</v>
      </c>
      <c r="G42" s="30"/>
      <c r="H42" s="31">
        <f>G42*F42</f>
        <v>0</v>
      </c>
      <c r="I42" s="32">
        <f>H42</f>
        <v>0</v>
      </c>
      <c r="M42" s="33"/>
    </row>
    <row r="43" spans="1:14" ht="9.75">
      <c r="A43" s="26" t="s">
        <v>170</v>
      </c>
      <c r="B43" s="27" t="s">
        <v>95</v>
      </c>
      <c r="C43" s="28" t="s">
        <v>96</v>
      </c>
      <c r="D43" s="29" t="s">
        <v>10</v>
      </c>
      <c r="E43" s="29">
        <v>0.98</v>
      </c>
      <c r="F43" s="36">
        <v>0.277634</v>
      </c>
      <c r="G43" s="30"/>
      <c r="H43" s="31">
        <f aca="true" t="shared" si="3" ref="H43:H54">G43*F43</f>
        <v>0</v>
      </c>
      <c r="J43" s="37">
        <f aca="true" t="shared" si="4" ref="J43:J49">H43</f>
        <v>0</v>
      </c>
      <c r="N43" s="33"/>
    </row>
    <row r="44" spans="1:14" ht="30">
      <c r="A44" s="26" t="s">
        <v>171</v>
      </c>
      <c r="B44" s="27" t="s">
        <v>99</v>
      </c>
      <c r="C44" s="28" t="s">
        <v>100</v>
      </c>
      <c r="D44" s="29" t="s">
        <v>10</v>
      </c>
      <c r="E44" s="29">
        <v>0.14</v>
      </c>
      <c r="F44" s="36">
        <v>0.039662</v>
      </c>
      <c r="G44" s="30"/>
      <c r="H44" s="31">
        <f t="shared" si="3"/>
        <v>0</v>
      </c>
      <c r="J44" s="37">
        <f t="shared" si="4"/>
        <v>0</v>
      </c>
      <c r="N44" s="33"/>
    </row>
    <row r="45" spans="1:14" ht="9.75">
      <c r="A45" s="26" t="s">
        <v>172</v>
      </c>
      <c r="B45" s="27" t="s">
        <v>118</v>
      </c>
      <c r="C45" s="28" t="s">
        <v>119</v>
      </c>
      <c r="D45" s="29" t="s">
        <v>10</v>
      </c>
      <c r="E45" s="29">
        <v>0.12</v>
      </c>
      <c r="F45" s="36">
        <v>0.033996</v>
      </c>
      <c r="G45" s="30"/>
      <c r="H45" s="31">
        <f t="shared" si="3"/>
        <v>0</v>
      </c>
      <c r="J45" s="37">
        <f t="shared" si="4"/>
        <v>0</v>
      </c>
      <c r="N45" s="33"/>
    </row>
    <row r="46" spans="1:14" ht="9.75">
      <c r="A46" s="26" t="s">
        <v>173</v>
      </c>
      <c r="B46" s="27" t="s">
        <v>120</v>
      </c>
      <c r="C46" s="28" t="s">
        <v>121</v>
      </c>
      <c r="D46" s="29" t="s">
        <v>10</v>
      </c>
      <c r="E46" s="29">
        <v>1.4</v>
      </c>
      <c r="F46" s="36">
        <v>0.39662</v>
      </c>
      <c r="G46" s="30"/>
      <c r="H46" s="31">
        <f t="shared" si="3"/>
        <v>0</v>
      </c>
      <c r="J46" s="37">
        <f t="shared" si="4"/>
        <v>0</v>
      </c>
      <c r="N46" s="33"/>
    </row>
    <row r="47" spans="1:14" ht="20.25">
      <c r="A47" s="26" t="s">
        <v>174</v>
      </c>
      <c r="B47" s="27" t="s">
        <v>122</v>
      </c>
      <c r="C47" s="28" t="s">
        <v>123</v>
      </c>
      <c r="D47" s="29" t="s">
        <v>10</v>
      </c>
      <c r="E47" s="29">
        <v>0.13</v>
      </c>
      <c r="F47" s="36">
        <v>0.036829</v>
      </c>
      <c r="G47" s="30"/>
      <c r="H47" s="31">
        <f t="shared" si="3"/>
        <v>0</v>
      </c>
      <c r="J47" s="37">
        <f t="shared" si="4"/>
        <v>0</v>
      </c>
      <c r="N47" s="33"/>
    </row>
    <row r="48" spans="1:14" ht="9.75">
      <c r="A48" s="26" t="s">
        <v>175</v>
      </c>
      <c r="B48" s="27" t="s">
        <v>29</v>
      </c>
      <c r="C48" s="28" t="s">
        <v>30</v>
      </c>
      <c r="D48" s="29" t="s">
        <v>10</v>
      </c>
      <c r="E48" s="29">
        <v>0.86</v>
      </c>
      <c r="F48" s="36">
        <v>0.243638</v>
      </c>
      <c r="G48" s="30"/>
      <c r="H48" s="31">
        <f t="shared" si="3"/>
        <v>0</v>
      </c>
      <c r="J48" s="37">
        <f t="shared" si="4"/>
        <v>0</v>
      </c>
      <c r="N48" s="33"/>
    </row>
    <row r="49" spans="1:14" ht="9.75">
      <c r="A49" s="26" t="s">
        <v>176</v>
      </c>
      <c r="B49" s="27" t="s">
        <v>124</v>
      </c>
      <c r="C49" s="28" t="s">
        <v>125</v>
      </c>
      <c r="D49" s="29" t="s">
        <v>10</v>
      </c>
      <c r="E49" s="29">
        <v>2.1</v>
      </c>
      <c r="F49" s="36">
        <v>0.59493</v>
      </c>
      <c r="G49" s="30"/>
      <c r="H49" s="31">
        <f t="shared" si="3"/>
        <v>0</v>
      </c>
      <c r="J49" s="37">
        <f t="shared" si="4"/>
        <v>0</v>
      </c>
      <c r="N49" s="33"/>
    </row>
    <row r="50" spans="1:15" ht="9.75">
      <c r="A50" s="26" t="s">
        <v>177</v>
      </c>
      <c r="B50" s="27" t="s">
        <v>45</v>
      </c>
      <c r="C50" s="28" t="s">
        <v>46</v>
      </c>
      <c r="D50" s="29" t="s">
        <v>47</v>
      </c>
      <c r="E50" s="29">
        <v>2.6</v>
      </c>
      <c r="F50" s="36">
        <v>0.73658</v>
      </c>
      <c r="G50" s="30"/>
      <c r="H50" s="31">
        <f t="shared" si="3"/>
        <v>0</v>
      </c>
      <c r="K50" s="25">
        <f aca="true" t="shared" si="5" ref="K50:K57">H50</f>
        <v>0</v>
      </c>
      <c r="O50" s="33"/>
    </row>
    <row r="51" spans="1:15" ht="9.75">
      <c r="A51" s="26" t="s">
        <v>178</v>
      </c>
      <c r="B51" s="27" t="s">
        <v>126</v>
      </c>
      <c r="C51" s="28" t="s">
        <v>127</v>
      </c>
      <c r="D51" s="29" t="s">
        <v>32</v>
      </c>
      <c r="E51" s="29">
        <v>0.007</v>
      </c>
      <c r="F51" s="36">
        <v>0.0019831</v>
      </c>
      <c r="G51" s="30"/>
      <c r="H51" s="31">
        <f t="shared" si="3"/>
        <v>0</v>
      </c>
      <c r="K51" s="25">
        <f t="shared" si="5"/>
        <v>0</v>
      </c>
      <c r="O51" s="33"/>
    </row>
    <row r="52" spans="1:15" ht="9.75">
      <c r="A52" s="26" t="s">
        <v>179</v>
      </c>
      <c r="B52" s="27" t="s">
        <v>128</v>
      </c>
      <c r="C52" s="28" t="s">
        <v>129</v>
      </c>
      <c r="D52" s="29" t="s">
        <v>33</v>
      </c>
      <c r="E52" s="29">
        <v>0.5</v>
      </c>
      <c r="F52" s="36">
        <v>0.14165</v>
      </c>
      <c r="G52" s="30"/>
      <c r="H52" s="31">
        <f t="shared" si="3"/>
        <v>0</v>
      </c>
      <c r="K52" s="25">
        <f t="shared" si="5"/>
        <v>0</v>
      </c>
      <c r="O52" s="33"/>
    </row>
    <row r="53" spans="1:15" ht="9.75">
      <c r="A53" s="26" t="s">
        <v>180</v>
      </c>
      <c r="B53" s="27" t="s">
        <v>53</v>
      </c>
      <c r="C53" s="28" t="s">
        <v>54</v>
      </c>
      <c r="D53" s="29" t="s">
        <v>40</v>
      </c>
      <c r="E53" s="29">
        <v>1.8</v>
      </c>
      <c r="F53" s="36">
        <v>0.50994</v>
      </c>
      <c r="G53" s="30"/>
      <c r="H53" s="31">
        <f t="shared" si="3"/>
        <v>0</v>
      </c>
      <c r="K53" s="25">
        <f t="shared" si="5"/>
        <v>0</v>
      </c>
      <c r="O53" s="33"/>
    </row>
    <row r="54" spans="1:15" ht="20.25">
      <c r="A54" s="26" t="s">
        <v>181</v>
      </c>
      <c r="B54" s="27" t="s">
        <v>130</v>
      </c>
      <c r="C54" s="28" t="s">
        <v>131</v>
      </c>
      <c r="D54" s="29" t="s">
        <v>32</v>
      </c>
      <c r="E54" s="29">
        <v>1.02</v>
      </c>
      <c r="F54" s="36">
        <v>0.288966</v>
      </c>
      <c r="G54" s="30"/>
      <c r="H54" s="31">
        <f t="shared" si="3"/>
        <v>0</v>
      </c>
      <c r="K54" s="25">
        <f t="shared" si="5"/>
        <v>0</v>
      </c>
      <c r="O54" s="33"/>
    </row>
    <row r="55" spans="1:15" ht="51">
      <c r="A55" s="17" t="s">
        <v>182</v>
      </c>
      <c r="B55" s="50" t="s">
        <v>132</v>
      </c>
      <c r="C55" s="51" t="s">
        <v>133</v>
      </c>
      <c r="D55" s="52" t="s">
        <v>32</v>
      </c>
      <c r="E55" s="53">
        <f>206.016/1000</f>
        <v>0.206016</v>
      </c>
      <c r="F55" s="54"/>
      <c r="G55" s="55"/>
      <c r="H55" s="56">
        <f>E55*G55</f>
        <v>0</v>
      </c>
      <c r="K55" s="25">
        <f t="shared" si="5"/>
        <v>0</v>
      </c>
      <c r="O55" s="33"/>
    </row>
    <row r="56" spans="1:15" ht="40.5">
      <c r="A56" s="57" t="s">
        <v>183</v>
      </c>
      <c r="B56" s="38" t="s">
        <v>134</v>
      </c>
      <c r="C56" s="39" t="s">
        <v>135</v>
      </c>
      <c r="D56" s="40" t="s">
        <v>32</v>
      </c>
      <c r="E56" s="41">
        <f>77.256/1000</f>
        <v>0.077256</v>
      </c>
      <c r="F56" s="41"/>
      <c r="G56" s="42"/>
      <c r="H56" s="43">
        <f>E56*G56</f>
        <v>0</v>
      </c>
      <c r="K56" s="25">
        <f t="shared" si="5"/>
        <v>0</v>
      </c>
      <c r="O56" s="33"/>
    </row>
    <row r="57" spans="1:11" ht="20.25">
      <c r="A57" s="17" t="s">
        <v>193</v>
      </c>
      <c r="B57" s="18" t="s">
        <v>191</v>
      </c>
      <c r="C57" s="19" t="s">
        <v>194</v>
      </c>
      <c r="D57" s="20" t="s">
        <v>32</v>
      </c>
      <c r="E57" s="58">
        <v>1.1486</v>
      </c>
      <c r="F57" s="59"/>
      <c r="G57" s="23"/>
      <c r="H57" s="24"/>
      <c r="I57" s="25"/>
      <c r="J57" s="25"/>
      <c r="K57" s="25">
        <f t="shared" si="5"/>
        <v>0</v>
      </c>
    </row>
    <row r="58" spans="1:14" ht="9.75">
      <c r="A58" s="26" t="s">
        <v>195</v>
      </c>
      <c r="B58" s="27" t="s">
        <v>6</v>
      </c>
      <c r="C58" s="28" t="s">
        <v>8</v>
      </c>
      <c r="D58" s="29" t="s">
        <v>9</v>
      </c>
      <c r="E58" s="29">
        <v>6.59</v>
      </c>
      <c r="F58" s="36">
        <f>E58*E$57</f>
        <v>7.569274</v>
      </c>
      <c r="G58" s="30"/>
      <c r="H58" s="31">
        <f aca="true" t="shared" si="6" ref="H58:H74">G58*F58</f>
        <v>0</v>
      </c>
      <c r="I58" s="32">
        <f>H58</f>
        <v>0</v>
      </c>
      <c r="J58" s="37"/>
      <c r="K58" s="32"/>
      <c r="N58" s="33"/>
    </row>
    <row r="59" spans="1:14" ht="20.25">
      <c r="A59" s="26" t="s">
        <v>196</v>
      </c>
      <c r="B59" s="27" t="s">
        <v>197</v>
      </c>
      <c r="C59" s="28" t="s">
        <v>198</v>
      </c>
      <c r="D59" s="29" t="s">
        <v>184</v>
      </c>
      <c r="E59" s="29">
        <v>0.15</v>
      </c>
      <c r="F59" s="36">
        <f aca="true" t="shared" si="7" ref="F59:F74">E59*E$57</f>
        <v>0.17229</v>
      </c>
      <c r="G59" s="30"/>
      <c r="H59" s="31">
        <f t="shared" si="6"/>
        <v>0</v>
      </c>
      <c r="I59" s="32"/>
      <c r="J59" s="37">
        <f>H59</f>
        <v>0</v>
      </c>
      <c r="K59" s="32"/>
      <c r="N59" s="33"/>
    </row>
    <row r="60" spans="1:14" ht="20.25">
      <c r="A60" s="26" t="s">
        <v>199</v>
      </c>
      <c r="B60" s="27" t="s">
        <v>200</v>
      </c>
      <c r="C60" s="28" t="s">
        <v>201</v>
      </c>
      <c r="D60" s="29" t="s">
        <v>184</v>
      </c>
      <c r="E60" s="29">
        <v>1.06</v>
      </c>
      <c r="F60" s="36">
        <f t="shared" si="7"/>
        <v>1.217516</v>
      </c>
      <c r="G60" s="30"/>
      <c r="H60" s="31">
        <f t="shared" si="6"/>
        <v>0</v>
      </c>
      <c r="I60" s="32"/>
      <c r="J60" s="37">
        <f>H60</f>
        <v>0</v>
      </c>
      <c r="K60" s="32"/>
      <c r="N60" s="33"/>
    </row>
    <row r="61" spans="1:14" ht="20.25">
      <c r="A61" s="26" t="s">
        <v>202</v>
      </c>
      <c r="B61" s="27" t="s">
        <v>203</v>
      </c>
      <c r="C61" s="28" t="s">
        <v>20</v>
      </c>
      <c r="D61" s="29" t="s">
        <v>184</v>
      </c>
      <c r="E61" s="29">
        <v>0.09</v>
      </c>
      <c r="F61" s="36">
        <f t="shared" si="7"/>
        <v>0.10337400000000001</v>
      </c>
      <c r="G61" s="30"/>
      <c r="H61" s="31">
        <f t="shared" si="6"/>
        <v>0</v>
      </c>
      <c r="I61" s="32"/>
      <c r="J61" s="37">
        <f>H61</f>
        <v>0</v>
      </c>
      <c r="K61" s="32"/>
      <c r="N61" s="33"/>
    </row>
    <row r="62" spans="1:14" ht="20.25">
      <c r="A62" s="26" t="s">
        <v>204</v>
      </c>
      <c r="B62" s="27" t="s">
        <v>205</v>
      </c>
      <c r="C62" s="28" t="s">
        <v>27</v>
      </c>
      <c r="D62" s="29" t="s">
        <v>184</v>
      </c>
      <c r="E62" s="29">
        <v>0.23</v>
      </c>
      <c r="F62" s="36">
        <f t="shared" si="7"/>
        <v>0.264178</v>
      </c>
      <c r="G62" s="30"/>
      <c r="H62" s="31">
        <f t="shared" si="6"/>
        <v>0</v>
      </c>
      <c r="I62" s="32"/>
      <c r="J62" s="37">
        <f>H62</f>
        <v>0</v>
      </c>
      <c r="K62" s="32"/>
      <c r="N62" s="33"/>
    </row>
    <row r="63" spans="1:14" ht="9.75">
      <c r="A63" s="26" t="s">
        <v>206</v>
      </c>
      <c r="B63" s="27" t="s">
        <v>207</v>
      </c>
      <c r="C63" s="28" t="s">
        <v>30</v>
      </c>
      <c r="D63" s="29" t="s">
        <v>184</v>
      </c>
      <c r="E63" s="29">
        <v>2.24</v>
      </c>
      <c r="F63" s="36">
        <f t="shared" si="7"/>
        <v>2.5728640000000005</v>
      </c>
      <c r="G63" s="30"/>
      <c r="H63" s="31">
        <f t="shared" si="6"/>
        <v>0</v>
      </c>
      <c r="I63" s="32"/>
      <c r="J63" s="37">
        <f>H63</f>
        <v>0</v>
      </c>
      <c r="K63" s="32"/>
      <c r="N63" s="33"/>
    </row>
    <row r="64" spans="1:14" ht="20.25">
      <c r="A64" s="26" t="s">
        <v>208</v>
      </c>
      <c r="B64" s="27" t="s">
        <v>209</v>
      </c>
      <c r="C64" s="28" t="s">
        <v>210</v>
      </c>
      <c r="D64" s="29" t="s">
        <v>32</v>
      </c>
      <c r="E64" s="29">
        <v>0.004</v>
      </c>
      <c r="F64" s="36">
        <f t="shared" si="7"/>
        <v>0.0045944</v>
      </c>
      <c r="G64" s="30"/>
      <c r="H64" s="31">
        <f t="shared" si="6"/>
        <v>0</v>
      </c>
      <c r="I64" s="32"/>
      <c r="J64" s="37"/>
      <c r="K64" s="25">
        <f aca="true" t="shared" si="8" ref="K64:K76">H64</f>
        <v>0</v>
      </c>
      <c r="N64" s="33"/>
    </row>
    <row r="65" spans="1:14" ht="9.75">
      <c r="A65" s="26" t="s">
        <v>211</v>
      </c>
      <c r="B65" s="27" t="s">
        <v>212</v>
      </c>
      <c r="C65" s="28" t="s">
        <v>35</v>
      </c>
      <c r="D65" s="29" t="s">
        <v>32</v>
      </c>
      <c r="E65" s="29">
        <v>1E-05</v>
      </c>
      <c r="F65" s="36">
        <f t="shared" si="7"/>
        <v>1.1486000000000001E-05</v>
      </c>
      <c r="G65" s="30"/>
      <c r="H65" s="31">
        <f t="shared" si="6"/>
        <v>0</v>
      </c>
      <c r="I65" s="32"/>
      <c r="J65" s="37"/>
      <c r="K65" s="25">
        <f t="shared" si="8"/>
        <v>0</v>
      </c>
      <c r="N65" s="33"/>
    </row>
    <row r="66" spans="1:14" ht="9.75">
      <c r="A66" s="26" t="s">
        <v>213</v>
      </c>
      <c r="B66" s="27" t="s">
        <v>214</v>
      </c>
      <c r="C66" s="28" t="s">
        <v>41</v>
      </c>
      <c r="D66" s="29" t="s">
        <v>32</v>
      </c>
      <c r="E66" s="29">
        <v>0.00031</v>
      </c>
      <c r="F66" s="36">
        <f t="shared" si="7"/>
        <v>0.00035606600000000004</v>
      </c>
      <c r="G66" s="30"/>
      <c r="H66" s="31">
        <f t="shared" si="6"/>
        <v>0</v>
      </c>
      <c r="I66" s="32"/>
      <c r="J66" s="37"/>
      <c r="K66" s="25">
        <f t="shared" si="8"/>
        <v>0</v>
      </c>
      <c r="N66" s="33"/>
    </row>
    <row r="67" spans="1:14" ht="9.75">
      <c r="A67" s="26" t="s">
        <v>215</v>
      </c>
      <c r="B67" s="27" t="s">
        <v>216</v>
      </c>
      <c r="C67" s="28" t="s">
        <v>42</v>
      </c>
      <c r="D67" s="29" t="s">
        <v>32</v>
      </c>
      <c r="E67" s="29">
        <v>0.0006</v>
      </c>
      <c r="F67" s="36">
        <f t="shared" si="7"/>
        <v>0.00068916</v>
      </c>
      <c r="G67" s="30"/>
      <c r="H67" s="31">
        <f t="shared" si="6"/>
        <v>0</v>
      </c>
      <c r="I67" s="32"/>
      <c r="J67" s="37"/>
      <c r="K67" s="25">
        <f t="shared" si="8"/>
        <v>0</v>
      </c>
      <c r="N67" s="33"/>
    </row>
    <row r="68" spans="1:14" ht="20.25">
      <c r="A68" s="26" t="s">
        <v>217</v>
      </c>
      <c r="B68" s="27" t="s">
        <v>218</v>
      </c>
      <c r="C68" s="28" t="s">
        <v>44</v>
      </c>
      <c r="D68" s="29" t="s">
        <v>32</v>
      </c>
      <c r="E68" s="29">
        <v>3E-05</v>
      </c>
      <c r="F68" s="36">
        <f t="shared" si="7"/>
        <v>3.4458E-05</v>
      </c>
      <c r="G68" s="30"/>
      <c r="H68" s="31">
        <f t="shared" si="6"/>
        <v>0</v>
      </c>
      <c r="I68" s="32"/>
      <c r="J68" s="37"/>
      <c r="K68" s="25">
        <f t="shared" si="8"/>
        <v>0</v>
      </c>
      <c r="N68" s="33"/>
    </row>
    <row r="69" spans="1:14" ht="9.75">
      <c r="A69" s="26" t="s">
        <v>219</v>
      </c>
      <c r="B69" s="27" t="s">
        <v>220</v>
      </c>
      <c r="C69" s="28" t="s">
        <v>46</v>
      </c>
      <c r="D69" s="29" t="s">
        <v>47</v>
      </c>
      <c r="E69" s="29">
        <v>1.95</v>
      </c>
      <c r="F69" s="36">
        <f t="shared" si="7"/>
        <v>2.23977</v>
      </c>
      <c r="G69" s="30"/>
      <c r="H69" s="31">
        <f t="shared" si="6"/>
        <v>0</v>
      </c>
      <c r="I69" s="32"/>
      <c r="J69" s="37"/>
      <c r="K69" s="25">
        <f t="shared" si="8"/>
        <v>0</v>
      </c>
      <c r="N69" s="33"/>
    </row>
    <row r="70" spans="1:14" ht="9.75">
      <c r="A70" s="26" t="s">
        <v>221</v>
      </c>
      <c r="B70" s="27" t="s">
        <v>222</v>
      </c>
      <c r="C70" s="28" t="s">
        <v>106</v>
      </c>
      <c r="D70" s="29" t="s">
        <v>32</v>
      </c>
      <c r="E70" s="29">
        <v>0.0004</v>
      </c>
      <c r="F70" s="36">
        <f t="shared" si="7"/>
        <v>0.00045944000000000003</v>
      </c>
      <c r="G70" s="30"/>
      <c r="H70" s="31">
        <f t="shared" si="6"/>
        <v>0</v>
      </c>
      <c r="I70" s="32"/>
      <c r="J70" s="37"/>
      <c r="K70" s="25">
        <f t="shared" si="8"/>
        <v>0</v>
      </c>
      <c r="N70" s="33"/>
    </row>
    <row r="71" spans="1:14" ht="9.75">
      <c r="A71" s="26" t="s">
        <v>223</v>
      </c>
      <c r="B71" s="27" t="s">
        <v>224</v>
      </c>
      <c r="C71" s="28" t="s">
        <v>48</v>
      </c>
      <c r="D71" s="29" t="s">
        <v>32</v>
      </c>
      <c r="E71" s="29">
        <v>0.0001</v>
      </c>
      <c r="F71" s="36">
        <f t="shared" si="7"/>
        <v>0.00011486000000000001</v>
      </c>
      <c r="G71" s="30"/>
      <c r="H71" s="31">
        <f t="shared" si="6"/>
        <v>0</v>
      </c>
      <c r="I71" s="32"/>
      <c r="J71" s="37"/>
      <c r="K71" s="25">
        <f t="shared" si="8"/>
        <v>0</v>
      </c>
      <c r="N71" s="33"/>
    </row>
    <row r="72" spans="1:14" ht="30">
      <c r="A72" s="26" t="s">
        <v>225</v>
      </c>
      <c r="B72" s="27" t="s">
        <v>226</v>
      </c>
      <c r="C72" s="28" t="s">
        <v>227</v>
      </c>
      <c r="D72" s="29" t="s">
        <v>47</v>
      </c>
      <c r="E72" s="29">
        <v>0.00103</v>
      </c>
      <c r="F72" s="36">
        <f t="shared" si="7"/>
        <v>0.0011830580000000003</v>
      </c>
      <c r="G72" s="30"/>
      <c r="H72" s="31">
        <f t="shared" si="6"/>
        <v>0</v>
      </c>
      <c r="I72" s="32"/>
      <c r="J72" s="37"/>
      <c r="K72" s="25">
        <f t="shared" si="8"/>
        <v>0</v>
      </c>
      <c r="N72" s="33"/>
    </row>
    <row r="73" spans="1:14" ht="9.75">
      <c r="A73" s="26" t="s">
        <v>228</v>
      </c>
      <c r="B73" s="27" t="s">
        <v>229</v>
      </c>
      <c r="C73" s="28" t="s">
        <v>54</v>
      </c>
      <c r="D73" s="29" t="s">
        <v>40</v>
      </c>
      <c r="E73" s="29">
        <v>0.59</v>
      </c>
      <c r="F73" s="36">
        <f t="shared" si="7"/>
        <v>0.677674</v>
      </c>
      <c r="G73" s="30"/>
      <c r="H73" s="31">
        <v>0</v>
      </c>
      <c r="I73" s="32"/>
      <c r="J73" s="37"/>
      <c r="K73" s="25">
        <f t="shared" si="8"/>
        <v>0</v>
      </c>
      <c r="N73" s="33"/>
    </row>
    <row r="74" spans="1:14" ht="51">
      <c r="A74" s="26" t="s">
        <v>230</v>
      </c>
      <c r="B74" s="27" t="s">
        <v>231</v>
      </c>
      <c r="C74" s="28" t="s">
        <v>55</v>
      </c>
      <c r="D74" s="29" t="s">
        <v>56</v>
      </c>
      <c r="E74" s="29">
        <v>0.0187</v>
      </c>
      <c r="F74" s="36">
        <f t="shared" si="7"/>
        <v>0.021478820000000003</v>
      </c>
      <c r="G74" s="30"/>
      <c r="H74" s="31">
        <f t="shared" si="6"/>
        <v>0</v>
      </c>
      <c r="I74" s="32"/>
      <c r="J74" s="37"/>
      <c r="K74" s="25">
        <f t="shared" si="8"/>
        <v>0</v>
      </c>
      <c r="N74" s="33"/>
    </row>
    <row r="75" spans="1:14" ht="9.75">
      <c r="A75" s="60" t="s">
        <v>11</v>
      </c>
      <c r="B75" s="61" t="s">
        <v>6</v>
      </c>
      <c r="C75" s="19" t="s">
        <v>76</v>
      </c>
      <c r="D75" s="20" t="s">
        <v>32</v>
      </c>
      <c r="E75" s="58">
        <f>22.26*50/1000*1.032</f>
        <v>1.148616</v>
      </c>
      <c r="F75" s="59"/>
      <c r="G75" s="23"/>
      <c r="H75" s="24">
        <f>G75*E75</f>
        <v>0</v>
      </c>
      <c r="I75" s="32"/>
      <c r="J75" s="32"/>
      <c r="K75" s="25">
        <f t="shared" si="8"/>
        <v>0</v>
      </c>
      <c r="N75" s="33"/>
    </row>
    <row r="76" spans="1:11" ht="60.75">
      <c r="A76" s="17" t="s">
        <v>232</v>
      </c>
      <c r="B76" s="18" t="s">
        <v>192</v>
      </c>
      <c r="C76" s="19" t="s">
        <v>233</v>
      </c>
      <c r="D76" s="20" t="s">
        <v>64</v>
      </c>
      <c r="E76" s="21">
        <f>(57.55*3)/100</f>
        <v>1.7264999999999997</v>
      </c>
      <c r="F76" s="22"/>
      <c r="G76" s="23"/>
      <c r="H76" s="24"/>
      <c r="I76" s="25"/>
      <c r="J76" s="25"/>
      <c r="K76" s="25">
        <f t="shared" si="8"/>
        <v>0</v>
      </c>
    </row>
    <row r="77" spans="1:14" ht="9.75">
      <c r="A77" s="26" t="s">
        <v>234</v>
      </c>
      <c r="B77" s="27" t="s">
        <v>6</v>
      </c>
      <c r="C77" s="28" t="s">
        <v>8</v>
      </c>
      <c r="D77" s="29" t="s">
        <v>9</v>
      </c>
      <c r="E77" s="29">
        <v>52.1</v>
      </c>
      <c r="F77" s="36">
        <f>E77*E$76</f>
        <v>89.95064999999998</v>
      </c>
      <c r="G77" s="30"/>
      <c r="H77" s="31">
        <f>G77*F77</f>
        <v>0</v>
      </c>
      <c r="I77" s="32">
        <f>H77</f>
        <v>0</v>
      </c>
      <c r="J77" s="37"/>
      <c r="K77" s="32"/>
      <c r="N77" s="33"/>
    </row>
    <row r="78" spans="1:14" ht="20.25">
      <c r="A78" s="26" t="s">
        <v>235</v>
      </c>
      <c r="B78" s="27" t="s">
        <v>197</v>
      </c>
      <c r="C78" s="28" t="s">
        <v>198</v>
      </c>
      <c r="D78" s="29" t="s">
        <v>184</v>
      </c>
      <c r="E78" s="29">
        <v>0.31</v>
      </c>
      <c r="F78" s="36">
        <f>E78*E$76</f>
        <v>0.5352149999999999</v>
      </c>
      <c r="G78" s="30"/>
      <c r="H78" s="31">
        <f>G78*F78</f>
        <v>0</v>
      </c>
      <c r="I78" s="32"/>
      <c r="J78" s="37">
        <f>H78</f>
        <v>0</v>
      </c>
      <c r="K78" s="32"/>
      <c r="N78" s="33"/>
    </row>
    <row r="79" spans="1:14" ht="20.25">
      <c r="A79" s="26" t="s">
        <v>236</v>
      </c>
      <c r="B79" s="27" t="s">
        <v>205</v>
      </c>
      <c r="C79" s="28" t="s">
        <v>27</v>
      </c>
      <c r="D79" s="29" t="s">
        <v>184</v>
      </c>
      <c r="E79" s="29">
        <v>0.2</v>
      </c>
      <c r="F79" s="29">
        <f>E79*E$76</f>
        <v>0.34529999999999994</v>
      </c>
      <c r="G79" s="30"/>
      <c r="H79" s="31">
        <f>G79*F79</f>
        <v>0</v>
      </c>
      <c r="I79" s="32"/>
      <c r="J79" s="37">
        <f>H79</f>
        <v>0</v>
      </c>
      <c r="K79" s="32"/>
      <c r="N79" s="33"/>
    </row>
    <row r="80" spans="1:14" s="72" customFormat="1" ht="20.25">
      <c r="A80" s="62" t="s">
        <v>16</v>
      </c>
      <c r="B80" s="63" t="s">
        <v>13</v>
      </c>
      <c r="C80" s="64" t="s">
        <v>77</v>
      </c>
      <c r="D80" s="65" t="s">
        <v>32</v>
      </c>
      <c r="E80" s="66">
        <f>520*0.79/1000*1.032</f>
        <v>0.42394560000000003</v>
      </c>
      <c r="F80" s="67"/>
      <c r="G80" s="23"/>
      <c r="H80" s="68">
        <f>G80*E80</f>
        <v>0</v>
      </c>
      <c r="I80" s="69"/>
      <c r="J80" s="69"/>
      <c r="K80" s="70">
        <f>H80</f>
        <v>0</v>
      </c>
      <c r="L80" s="71"/>
      <c r="N80" s="73"/>
    </row>
    <row r="81" spans="1:14" s="72" customFormat="1" ht="9.75">
      <c r="A81" s="62" t="s">
        <v>12</v>
      </c>
      <c r="B81" s="63" t="s">
        <v>11</v>
      </c>
      <c r="C81" s="64" t="s">
        <v>72</v>
      </c>
      <c r="D81" s="65" t="s">
        <v>32</v>
      </c>
      <c r="E81" s="74">
        <f>1100*2.02/1000*1.032</f>
        <v>2.293104</v>
      </c>
      <c r="F81" s="75"/>
      <c r="G81" s="23"/>
      <c r="H81" s="68">
        <f>G81*E81</f>
        <v>0</v>
      </c>
      <c r="I81" s="69"/>
      <c r="J81" s="69"/>
      <c r="K81" s="70">
        <f>H81</f>
        <v>0</v>
      </c>
      <c r="L81" s="71"/>
      <c r="N81" s="73"/>
    </row>
    <row r="82" spans="1:14" s="72" customFormat="1" ht="9.75">
      <c r="A82" s="62" t="s">
        <v>13</v>
      </c>
      <c r="B82" s="63" t="s">
        <v>12</v>
      </c>
      <c r="C82" s="64" t="s">
        <v>78</v>
      </c>
      <c r="D82" s="65" t="s">
        <v>32</v>
      </c>
      <c r="E82" s="74">
        <f>520*0.785/1000*1.032</f>
        <v>0.42126240000000004</v>
      </c>
      <c r="F82" s="75"/>
      <c r="G82" s="23"/>
      <c r="H82" s="68">
        <f>G82*E82</f>
        <v>0</v>
      </c>
      <c r="I82" s="69"/>
      <c r="J82" s="69"/>
      <c r="K82" s="70">
        <f>H82</f>
        <v>0</v>
      </c>
      <c r="L82" s="71"/>
      <c r="N82" s="73"/>
    </row>
    <row r="83" spans="1:12" s="83" customFormat="1" ht="33" customHeight="1">
      <c r="A83" s="76"/>
      <c r="B83" s="76" t="s">
        <v>244</v>
      </c>
      <c r="C83" s="77" t="s">
        <v>245</v>
      </c>
      <c r="D83" s="78" t="s">
        <v>56</v>
      </c>
      <c r="E83" s="79">
        <v>5</v>
      </c>
      <c r="F83" s="80"/>
      <c r="G83" s="81"/>
      <c r="H83" s="82"/>
      <c r="L83" s="84"/>
    </row>
    <row r="84" spans="1:9" s="83" customFormat="1" ht="12.75">
      <c r="A84" s="85"/>
      <c r="B84" s="85" t="s">
        <v>7</v>
      </c>
      <c r="C84" s="86" t="s">
        <v>8</v>
      </c>
      <c r="D84" s="87" t="s">
        <v>9</v>
      </c>
      <c r="E84" s="88">
        <v>31.2</v>
      </c>
      <c r="F84" s="88">
        <f>E84*$E$83</f>
        <v>156</v>
      </c>
      <c r="G84" s="89"/>
      <c r="H84" s="90">
        <f>F84*G84</f>
        <v>0</v>
      </c>
      <c r="I84" s="91">
        <f>H84</f>
        <v>0</v>
      </c>
    </row>
    <row r="85" spans="1:10" s="83" customFormat="1" ht="12.75">
      <c r="A85" s="85"/>
      <c r="B85" s="85" t="s">
        <v>18</v>
      </c>
      <c r="C85" s="86" t="s">
        <v>19</v>
      </c>
      <c r="D85" s="87" t="s">
        <v>10</v>
      </c>
      <c r="E85" s="88">
        <v>9.36</v>
      </c>
      <c r="F85" s="88">
        <f>E85*$E$83</f>
        <v>46.8</v>
      </c>
      <c r="G85" s="89"/>
      <c r="H85" s="90">
        <f>F85*G85</f>
        <v>0</v>
      </c>
      <c r="J85" s="91">
        <f>H85</f>
        <v>0</v>
      </c>
    </row>
    <row r="86" spans="1:10" s="83" customFormat="1" ht="20.25">
      <c r="A86" s="85"/>
      <c r="B86" s="85" t="s">
        <v>24</v>
      </c>
      <c r="C86" s="86" t="s">
        <v>25</v>
      </c>
      <c r="D86" s="87" t="s">
        <v>10</v>
      </c>
      <c r="E86" s="88">
        <v>11.16</v>
      </c>
      <c r="F86" s="88">
        <f>E86*$E$83</f>
        <v>55.8</v>
      </c>
      <c r="G86" s="89"/>
      <c r="H86" s="90">
        <f>F86*G86</f>
        <v>0</v>
      </c>
      <c r="J86" s="91">
        <f>H86</f>
        <v>0</v>
      </c>
    </row>
    <row r="87" spans="1:11" s="83" customFormat="1" ht="12.75">
      <c r="A87" s="85"/>
      <c r="B87" s="85" t="s">
        <v>242</v>
      </c>
      <c r="C87" s="86" t="s">
        <v>243</v>
      </c>
      <c r="D87" s="87" t="s">
        <v>40</v>
      </c>
      <c r="E87" s="88">
        <v>11.68</v>
      </c>
      <c r="F87" s="88">
        <f>E87*$E$83</f>
        <v>58.4</v>
      </c>
      <c r="G87" s="89"/>
      <c r="H87" s="90">
        <f>F87*G87</f>
        <v>0</v>
      </c>
      <c r="K87" s="91">
        <f>H87</f>
        <v>0</v>
      </c>
    </row>
    <row r="88" spans="1:11" s="83" customFormat="1" ht="12.75">
      <c r="A88" s="85"/>
      <c r="B88" s="85" t="s">
        <v>51</v>
      </c>
      <c r="C88" s="86" t="s">
        <v>52</v>
      </c>
      <c r="D88" s="87" t="s">
        <v>33</v>
      </c>
      <c r="E88" s="88">
        <v>0.1056</v>
      </c>
      <c r="F88" s="88">
        <f>E88*$E$83</f>
        <v>0.528</v>
      </c>
      <c r="G88" s="89"/>
      <c r="H88" s="90">
        <f>F88*G88</f>
        <v>0</v>
      </c>
      <c r="K88" s="91">
        <f>H88</f>
        <v>0</v>
      </c>
    </row>
    <row r="89" spans="1:11" ht="24.75" customHeight="1">
      <c r="A89" s="17" t="s">
        <v>17</v>
      </c>
      <c r="B89" s="18" t="s">
        <v>237</v>
      </c>
      <c r="C89" s="19" t="s">
        <v>238</v>
      </c>
      <c r="D89" s="20" t="s">
        <v>32</v>
      </c>
      <c r="E89" s="34">
        <v>0.052</v>
      </c>
      <c r="F89" s="35"/>
      <c r="G89" s="23"/>
      <c r="H89" s="24"/>
      <c r="I89" s="25"/>
      <c r="J89" s="25"/>
      <c r="K89" s="25">
        <f>H89</f>
        <v>0</v>
      </c>
    </row>
    <row r="90" spans="1:14" ht="9.75">
      <c r="A90" s="26" t="s">
        <v>239</v>
      </c>
      <c r="B90" s="27" t="s">
        <v>7</v>
      </c>
      <c r="C90" s="28" t="s">
        <v>8</v>
      </c>
      <c r="D90" s="29" t="s">
        <v>9</v>
      </c>
      <c r="E90" s="29">
        <v>215.82</v>
      </c>
      <c r="F90" s="29">
        <f>E90*E$89</f>
        <v>11.222639999999998</v>
      </c>
      <c r="G90" s="30"/>
      <c r="H90" s="31">
        <f>G90*F90</f>
        <v>0</v>
      </c>
      <c r="I90" s="32">
        <f>H90</f>
        <v>0</v>
      </c>
      <c r="J90" s="32"/>
      <c r="K90" s="32"/>
      <c r="N90" s="33"/>
    </row>
    <row r="91" spans="1:14" ht="30">
      <c r="A91" s="26" t="s">
        <v>240</v>
      </c>
      <c r="B91" s="27" t="s">
        <v>14</v>
      </c>
      <c r="C91" s="28" t="s">
        <v>15</v>
      </c>
      <c r="D91" s="29" t="s">
        <v>10</v>
      </c>
      <c r="E91" s="29">
        <v>0.15</v>
      </c>
      <c r="F91" s="29">
        <f>E91*E$89</f>
        <v>0.0078</v>
      </c>
      <c r="G91" s="30"/>
      <c r="H91" s="31">
        <f>G91*F91</f>
        <v>0</v>
      </c>
      <c r="I91" s="32"/>
      <c r="J91" s="37">
        <f>H91</f>
        <v>0</v>
      </c>
      <c r="K91" s="32"/>
      <c r="N91" s="33"/>
    </row>
    <row r="92" spans="1:14" ht="20.25">
      <c r="A92" s="26" t="s">
        <v>241</v>
      </c>
      <c r="B92" s="27" t="s">
        <v>28</v>
      </c>
      <c r="C92" s="28" t="s">
        <v>27</v>
      </c>
      <c r="D92" s="29" t="s">
        <v>10</v>
      </c>
      <c r="E92" s="29">
        <v>0.21</v>
      </c>
      <c r="F92" s="29">
        <f>E92*E$89</f>
        <v>0.01092</v>
      </c>
      <c r="G92" s="30"/>
      <c r="H92" s="31">
        <f>G92*F92</f>
        <v>0</v>
      </c>
      <c r="I92" s="32"/>
      <c r="J92" s="37">
        <f>H92</f>
        <v>0</v>
      </c>
      <c r="K92" s="32"/>
      <c r="N92" s="33"/>
    </row>
    <row r="93" spans="1:14" ht="9.75">
      <c r="A93" s="60" t="s">
        <v>17</v>
      </c>
      <c r="B93" s="61" t="s">
        <v>16</v>
      </c>
      <c r="C93" s="19" t="s">
        <v>79</v>
      </c>
      <c r="D93" s="20" t="s">
        <v>32</v>
      </c>
      <c r="E93" s="48">
        <f>0.052</f>
        <v>0.052</v>
      </c>
      <c r="F93" s="49"/>
      <c r="G93" s="23"/>
      <c r="H93" s="24">
        <f>G93*E93</f>
        <v>0</v>
      </c>
      <c r="I93" s="32"/>
      <c r="J93" s="32"/>
      <c r="K93" s="25">
        <f>H93</f>
        <v>0</v>
      </c>
      <c r="N93" s="33"/>
    </row>
    <row r="94" spans="1:11" ht="33" customHeight="1">
      <c r="A94" s="17" t="s">
        <v>137</v>
      </c>
      <c r="B94" s="18" t="s">
        <v>66</v>
      </c>
      <c r="C94" s="19" t="s">
        <v>65</v>
      </c>
      <c r="D94" s="20" t="s">
        <v>64</v>
      </c>
      <c r="E94" s="58">
        <v>0.861146</v>
      </c>
      <c r="F94" s="59"/>
      <c r="G94" s="23"/>
      <c r="H94" s="31">
        <f>F94*G94</f>
        <v>0</v>
      </c>
      <c r="I94" s="32"/>
      <c r="J94" s="32"/>
      <c r="K94" s="25">
        <f>H94</f>
        <v>0</v>
      </c>
    </row>
    <row r="95" spans="1:13" ht="9.75">
      <c r="A95" s="26" t="s">
        <v>138</v>
      </c>
      <c r="B95" s="27" t="s">
        <v>7</v>
      </c>
      <c r="C95" s="28" t="s">
        <v>8</v>
      </c>
      <c r="D95" s="29" t="s">
        <v>9</v>
      </c>
      <c r="E95" s="29">
        <v>71.06</v>
      </c>
      <c r="F95" s="36">
        <f aca="true" t="shared" si="9" ref="F95:F100">E95*$E$94</f>
        <v>61.193034759999996</v>
      </c>
      <c r="G95" s="30"/>
      <c r="H95" s="31">
        <f aca="true" t="shared" si="10" ref="H95:H100">G95*F95</f>
        <v>0</v>
      </c>
      <c r="I95" s="32">
        <f>H95</f>
        <v>0</v>
      </c>
      <c r="J95" s="32"/>
      <c r="K95" s="32"/>
      <c r="M95" s="33"/>
    </row>
    <row r="96" spans="1:14" ht="9.75">
      <c r="A96" s="26" t="s">
        <v>139</v>
      </c>
      <c r="B96" s="27" t="s">
        <v>21</v>
      </c>
      <c r="C96" s="28" t="s">
        <v>22</v>
      </c>
      <c r="D96" s="29" t="s">
        <v>10</v>
      </c>
      <c r="E96" s="29">
        <v>0.01</v>
      </c>
      <c r="F96" s="36">
        <f t="shared" si="9"/>
        <v>0.00861146</v>
      </c>
      <c r="G96" s="30"/>
      <c r="H96" s="31">
        <f t="shared" si="10"/>
        <v>0</v>
      </c>
      <c r="I96" s="32"/>
      <c r="J96" s="37">
        <f>H96</f>
        <v>0</v>
      </c>
      <c r="K96" s="32"/>
      <c r="N96" s="33"/>
    </row>
    <row r="97" spans="1:14" ht="20.25">
      <c r="A97" s="26" t="s">
        <v>140</v>
      </c>
      <c r="B97" s="27" t="s">
        <v>26</v>
      </c>
      <c r="C97" s="28" t="s">
        <v>27</v>
      </c>
      <c r="D97" s="29" t="s">
        <v>10</v>
      </c>
      <c r="E97" s="29">
        <v>0.03</v>
      </c>
      <c r="F97" s="36">
        <f t="shared" si="9"/>
        <v>0.025834379999999997</v>
      </c>
      <c r="G97" s="30"/>
      <c r="H97" s="31">
        <f t="shared" si="10"/>
        <v>0</v>
      </c>
      <c r="I97" s="32"/>
      <c r="J97" s="37">
        <f>H97</f>
        <v>0</v>
      </c>
      <c r="K97" s="32"/>
      <c r="N97" s="33"/>
    </row>
    <row r="98" spans="1:15" ht="20.25">
      <c r="A98" s="26" t="s">
        <v>141</v>
      </c>
      <c r="B98" s="27" t="s">
        <v>36</v>
      </c>
      <c r="C98" s="28" t="s">
        <v>37</v>
      </c>
      <c r="D98" s="29" t="s">
        <v>32</v>
      </c>
      <c r="E98" s="29">
        <v>0.0246</v>
      </c>
      <c r="F98" s="36">
        <f t="shared" si="9"/>
        <v>0.0211841916</v>
      </c>
      <c r="G98" s="30"/>
      <c r="H98" s="31">
        <f t="shared" si="10"/>
        <v>0</v>
      </c>
      <c r="I98" s="32"/>
      <c r="J98" s="32"/>
      <c r="K98" s="25">
        <f>H98</f>
        <v>0</v>
      </c>
      <c r="O98" s="33"/>
    </row>
    <row r="99" spans="1:15" ht="9.75">
      <c r="A99" s="92" t="s">
        <v>142</v>
      </c>
      <c r="B99" s="93" t="s">
        <v>38</v>
      </c>
      <c r="C99" s="94" t="s">
        <v>39</v>
      </c>
      <c r="D99" s="95" t="s">
        <v>40</v>
      </c>
      <c r="E99" s="95">
        <v>2.7</v>
      </c>
      <c r="F99" s="96">
        <f t="shared" si="9"/>
        <v>2.3250942</v>
      </c>
      <c r="G99" s="97"/>
      <c r="H99" s="31">
        <f t="shared" si="10"/>
        <v>0</v>
      </c>
      <c r="I99" s="32"/>
      <c r="J99" s="32"/>
      <c r="K99" s="25">
        <f>H99</f>
        <v>0</v>
      </c>
      <c r="O99" s="33"/>
    </row>
    <row r="100" spans="1:15" ht="9.75">
      <c r="A100" s="44" t="s">
        <v>143</v>
      </c>
      <c r="B100" s="44" t="s">
        <v>49</v>
      </c>
      <c r="C100" s="45" t="s">
        <v>50</v>
      </c>
      <c r="D100" s="46" t="s">
        <v>40</v>
      </c>
      <c r="E100" s="46">
        <v>0.3</v>
      </c>
      <c r="F100" s="98">
        <f t="shared" si="9"/>
        <v>0.25834379999999996</v>
      </c>
      <c r="G100" s="47"/>
      <c r="H100" s="31">
        <f t="shared" si="10"/>
        <v>0</v>
      </c>
      <c r="I100" s="32"/>
      <c r="J100" s="32"/>
      <c r="K100" s="25">
        <f>H100</f>
        <v>0</v>
      </c>
      <c r="O100" s="33"/>
    </row>
    <row r="101" spans="1:11" ht="9.75">
      <c r="A101" s="99"/>
      <c r="B101" s="100"/>
      <c r="C101" s="101"/>
      <c r="D101" s="100"/>
      <c r="E101" s="100"/>
      <c r="F101" s="100"/>
      <c r="G101" s="100"/>
      <c r="H101" s="102"/>
      <c r="I101" s="11"/>
      <c r="J101" s="11"/>
      <c r="K101" s="11"/>
    </row>
    <row r="102" spans="1:15" ht="9.75">
      <c r="A102" s="57"/>
      <c r="B102" s="38"/>
      <c r="C102" s="103" t="s">
        <v>63</v>
      </c>
      <c r="D102" s="40"/>
      <c r="E102" s="40"/>
      <c r="F102" s="40"/>
      <c r="G102" s="40"/>
      <c r="H102" s="43">
        <f>SUM(H14:H100)</f>
        <v>0</v>
      </c>
      <c r="I102" s="43">
        <f>SUM(I14:I100)</f>
        <v>0</v>
      </c>
      <c r="J102" s="43">
        <f>SUM(J14:J100)</f>
        <v>0</v>
      </c>
      <c r="K102" s="43">
        <f>SUM(K14:K100)</f>
        <v>0</v>
      </c>
      <c r="L102" s="104"/>
      <c r="M102" s="104"/>
      <c r="N102" s="104"/>
      <c r="O102" s="104"/>
    </row>
    <row r="103" spans="1:11" ht="9.75">
      <c r="A103" s="57"/>
      <c r="B103" s="38"/>
      <c r="C103" s="103" t="s">
        <v>62</v>
      </c>
      <c r="D103" s="40" t="s">
        <v>31</v>
      </c>
      <c r="E103" s="40"/>
      <c r="F103" s="40"/>
      <c r="G103" s="40"/>
      <c r="H103" s="43">
        <f>I102</f>
        <v>0</v>
      </c>
      <c r="I103" s="105"/>
      <c r="J103" s="105"/>
      <c r="K103" s="105"/>
    </row>
    <row r="104" spans="1:11" ht="9.75">
      <c r="A104" s="57"/>
      <c r="B104" s="38"/>
      <c r="C104" s="103" t="s">
        <v>61</v>
      </c>
      <c r="D104" s="40" t="s">
        <v>31</v>
      </c>
      <c r="E104" s="40"/>
      <c r="F104" s="40"/>
      <c r="G104" s="40"/>
      <c r="H104" s="43">
        <f>J102</f>
        <v>0</v>
      </c>
      <c r="I104" s="105"/>
      <c r="J104" s="105"/>
      <c r="K104" s="105"/>
    </row>
    <row r="105" spans="1:11" ht="9.75">
      <c r="A105" s="17"/>
      <c r="B105" s="18"/>
      <c r="C105" s="106" t="s">
        <v>60</v>
      </c>
      <c r="D105" s="20" t="s">
        <v>31</v>
      </c>
      <c r="E105" s="20"/>
      <c r="F105" s="20"/>
      <c r="G105" s="20"/>
      <c r="H105" s="24">
        <f>K102</f>
        <v>0</v>
      </c>
      <c r="I105" s="105"/>
      <c r="J105" s="105"/>
      <c r="K105" s="105"/>
    </row>
    <row r="106" spans="1:11" ht="9.75">
      <c r="A106" s="17"/>
      <c r="B106" s="18"/>
      <c r="C106" s="106" t="s">
        <v>57</v>
      </c>
      <c r="D106" s="20" t="s">
        <v>31</v>
      </c>
      <c r="E106" s="107">
        <v>0.05</v>
      </c>
      <c r="F106" s="20"/>
      <c r="G106" s="20"/>
      <c r="H106" s="24">
        <f>H105*E106</f>
        <v>0</v>
      </c>
      <c r="I106" s="105"/>
      <c r="J106" s="105"/>
      <c r="K106" s="105"/>
    </row>
    <row r="107" spans="1:11" ht="9.75">
      <c r="A107" s="17"/>
      <c r="B107" s="18"/>
      <c r="C107" s="106" t="s">
        <v>58</v>
      </c>
      <c r="D107" s="20" t="s">
        <v>31</v>
      </c>
      <c r="E107" s="107">
        <v>0.02</v>
      </c>
      <c r="F107" s="20"/>
      <c r="G107" s="20"/>
      <c r="H107" s="24">
        <f>H105*E107</f>
        <v>0</v>
      </c>
      <c r="I107" s="105"/>
      <c r="J107" s="105"/>
      <c r="K107" s="105"/>
    </row>
    <row r="108" spans="1:11" ht="9.75">
      <c r="A108" s="17"/>
      <c r="B108" s="18"/>
      <c r="C108" s="106" t="s">
        <v>59</v>
      </c>
      <c r="D108" s="20" t="s">
        <v>31</v>
      </c>
      <c r="E108" s="20"/>
      <c r="F108" s="20"/>
      <c r="G108" s="20"/>
      <c r="H108" s="24">
        <f>H103+H104+H105+H106+H107</f>
        <v>0</v>
      </c>
      <c r="I108" s="105"/>
      <c r="J108" s="105"/>
      <c r="K108" s="105"/>
    </row>
    <row r="109" spans="1:11" ht="9.75">
      <c r="A109" s="15"/>
      <c r="B109" s="8"/>
      <c r="C109" s="108"/>
      <c r="D109" s="108"/>
      <c r="E109" s="108"/>
      <c r="F109" s="108"/>
      <c r="G109" s="9"/>
      <c r="H109" s="16"/>
      <c r="I109" s="11"/>
      <c r="J109" s="11"/>
      <c r="K109" s="11"/>
    </row>
    <row r="110" spans="1:11" ht="9.75">
      <c r="A110" s="15"/>
      <c r="B110" s="8"/>
      <c r="C110" s="108"/>
      <c r="D110" s="108"/>
      <c r="E110" s="108"/>
      <c r="F110" s="108"/>
      <c r="G110" s="9"/>
      <c r="H110" s="16"/>
      <c r="I110" s="11"/>
      <c r="J110" s="11"/>
      <c r="K110" s="11"/>
    </row>
    <row r="111" spans="1:11" ht="9.75">
      <c r="A111" s="17"/>
      <c r="B111" s="18"/>
      <c r="C111" s="106" t="s">
        <v>247</v>
      </c>
      <c r="D111" s="20" t="s">
        <v>31</v>
      </c>
      <c r="E111" s="109">
        <v>0.1727</v>
      </c>
      <c r="F111" s="20"/>
      <c r="G111" s="20"/>
      <c r="H111" s="24">
        <f>H108*0.1727</f>
        <v>0</v>
      </c>
      <c r="I111" s="105"/>
      <c r="J111" s="105"/>
      <c r="K111" s="105"/>
    </row>
    <row r="112" spans="1:11" ht="9.75">
      <c r="A112" s="17"/>
      <c r="B112" s="18"/>
      <c r="C112" s="106" t="s">
        <v>73</v>
      </c>
      <c r="D112" s="20" t="s">
        <v>31</v>
      </c>
      <c r="E112" s="20"/>
      <c r="F112" s="20"/>
      <c r="G112" s="20"/>
      <c r="H112" s="24">
        <f>H108+H111</f>
        <v>0</v>
      </c>
      <c r="I112" s="105"/>
      <c r="J112" s="105"/>
      <c r="K112" s="105"/>
    </row>
    <row r="113" spans="1:11" ht="9.75">
      <c r="A113" s="15"/>
      <c r="B113" s="8"/>
      <c r="C113" s="108"/>
      <c r="D113" s="108"/>
      <c r="E113" s="108"/>
      <c r="F113" s="108"/>
      <c r="G113" s="9"/>
      <c r="H113" s="16"/>
      <c r="I113" s="11"/>
      <c r="J113" s="11"/>
      <c r="K113" s="11"/>
    </row>
    <row r="114" spans="1:11" ht="9.75">
      <c r="A114" s="17"/>
      <c r="B114" s="18"/>
      <c r="C114" s="106" t="s">
        <v>246</v>
      </c>
      <c r="D114" s="20" t="s">
        <v>31</v>
      </c>
      <c r="E114" s="107">
        <v>0.12</v>
      </c>
      <c r="F114" s="20"/>
      <c r="G114" s="20"/>
      <c r="H114" s="24">
        <f>H112*0.12</f>
        <v>0</v>
      </c>
      <c r="I114" s="105"/>
      <c r="J114" s="105"/>
      <c r="K114" s="105"/>
    </row>
    <row r="115" spans="1:11" ht="9.75">
      <c r="A115" s="17"/>
      <c r="B115" s="18"/>
      <c r="C115" s="106" t="s">
        <v>59</v>
      </c>
      <c r="D115" s="20" t="s">
        <v>31</v>
      </c>
      <c r="E115" s="20"/>
      <c r="F115" s="20"/>
      <c r="G115" s="20"/>
      <c r="H115" s="24">
        <f>H112+H114</f>
        <v>0</v>
      </c>
      <c r="I115" s="105"/>
      <c r="J115" s="105"/>
      <c r="K115" s="105"/>
    </row>
    <row r="117" spans="1:7" s="112" customFormat="1" ht="13.5">
      <c r="A117" s="118" t="s">
        <v>248</v>
      </c>
      <c r="B117" s="119"/>
      <c r="C117" s="119"/>
      <c r="D117" s="119"/>
      <c r="E117" s="119"/>
      <c r="F117" s="119"/>
      <c r="G117" s="120"/>
    </row>
    <row r="118" spans="1:7" s="112" customFormat="1" ht="30.75" customHeight="1">
      <c r="A118" s="113">
        <v>1</v>
      </c>
      <c r="B118" s="1" t="s">
        <v>249</v>
      </c>
      <c r="C118" s="1"/>
      <c r="D118" s="1"/>
      <c r="E118" s="1"/>
      <c r="F118" s="114" t="s">
        <v>250</v>
      </c>
      <c r="G118" s="117"/>
    </row>
    <row r="119" spans="1:7" s="112" customFormat="1" ht="30.75" customHeight="1">
      <c r="A119" s="115">
        <v>3</v>
      </c>
      <c r="B119" s="1" t="s">
        <v>251</v>
      </c>
      <c r="C119" s="1"/>
      <c r="D119" s="1"/>
      <c r="E119" s="1"/>
      <c r="F119" s="116" t="s">
        <v>252</v>
      </c>
      <c r="G119" s="117"/>
    </row>
    <row r="120" spans="1:7" s="112" customFormat="1" ht="30.75" customHeight="1">
      <c r="A120" s="113">
        <v>4</v>
      </c>
      <c r="B120" s="1" t="s">
        <v>253</v>
      </c>
      <c r="C120" s="1"/>
      <c r="D120" s="1"/>
      <c r="E120" s="1"/>
      <c r="F120" s="116" t="s">
        <v>254</v>
      </c>
      <c r="G120" s="117"/>
    </row>
    <row r="121" spans="1:7" s="112" customFormat="1" ht="30.75" customHeight="1">
      <c r="A121" s="115">
        <v>5</v>
      </c>
      <c r="B121" s="1" t="s">
        <v>255</v>
      </c>
      <c r="C121" s="1"/>
      <c r="D121" s="1"/>
      <c r="E121" s="1"/>
      <c r="F121" s="114" t="s">
        <v>256</v>
      </c>
      <c r="G121" s="117"/>
    </row>
    <row r="122" spans="1:7" s="112" customFormat="1" ht="30.75" customHeight="1">
      <c r="A122" s="113">
        <v>6</v>
      </c>
      <c r="B122" s="1" t="s">
        <v>257</v>
      </c>
      <c r="C122" s="1"/>
      <c r="D122" s="1"/>
      <c r="E122" s="1"/>
      <c r="F122" s="114" t="s">
        <v>250</v>
      </c>
      <c r="G122" s="117"/>
    </row>
    <row r="123" spans="1:7" s="112" customFormat="1" ht="30.75" customHeight="1">
      <c r="A123" s="115">
        <v>7</v>
      </c>
      <c r="B123" s="1" t="s">
        <v>258</v>
      </c>
      <c r="C123" s="1"/>
      <c r="D123" s="1"/>
      <c r="E123" s="1"/>
      <c r="F123" s="114" t="s">
        <v>250</v>
      </c>
      <c r="G123" s="117"/>
    </row>
    <row r="124" spans="1:7" s="112" customFormat="1" ht="30.75" customHeight="1">
      <c r="A124" s="113">
        <v>8</v>
      </c>
      <c r="B124" s="1" t="s">
        <v>259</v>
      </c>
      <c r="C124" s="1"/>
      <c r="D124" s="1"/>
      <c r="E124" s="1"/>
      <c r="F124" s="114" t="s">
        <v>260</v>
      </c>
      <c r="G124" s="117"/>
    </row>
    <row r="125" spans="1:7" s="112" customFormat="1" ht="30.75" customHeight="1">
      <c r="A125" s="115">
        <v>9</v>
      </c>
      <c r="B125" s="1" t="s">
        <v>261</v>
      </c>
      <c r="C125" s="1"/>
      <c r="D125" s="1"/>
      <c r="E125" s="1"/>
      <c r="F125" s="114" t="s">
        <v>260</v>
      </c>
      <c r="G125" s="117"/>
    </row>
    <row r="126" spans="1:7" s="112" customFormat="1" ht="30.75" customHeight="1">
      <c r="A126" s="115">
        <v>11</v>
      </c>
      <c r="B126" s="1" t="s">
        <v>262</v>
      </c>
      <c r="C126" s="1"/>
      <c r="D126" s="1"/>
      <c r="E126" s="1"/>
      <c r="F126" s="114" t="s">
        <v>250</v>
      </c>
      <c r="G126" s="117"/>
    </row>
    <row r="127" spans="1:7" s="112" customFormat="1" ht="30.75" customHeight="1">
      <c r="A127" s="113">
        <v>12</v>
      </c>
      <c r="B127" s="1" t="s">
        <v>263</v>
      </c>
      <c r="C127" s="1"/>
      <c r="D127" s="1"/>
      <c r="E127" s="1"/>
      <c r="F127" s="114" t="s">
        <v>250</v>
      </c>
      <c r="G127" s="117"/>
    </row>
    <row r="128" s="112" customFormat="1" ht="12.75"/>
    <row r="129" spans="3:7" s="112" customFormat="1" ht="12.75">
      <c r="C129" s="121"/>
      <c r="D129" s="121"/>
      <c r="E129" s="122" t="s">
        <v>264</v>
      </c>
      <c r="F129" s="123"/>
      <c r="G129" s="121"/>
    </row>
    <row r="130" spans="3:7" s="112" customFormat="1" ht="12.75">
      <c r="C130" s="121"/>
      <c r="D130" s="121"/>
      <c r="E130" s="124"/>
      <c r="F130" s="124"/>
      <c r="G130" s="121"/>
    </row>
    <row r="131" spans="3:7" s="112" customFormat="1" ht="12.75">
      <c r="C131" s="121"/>
      <c r="D131" s="121"/>
      <c r="E131" s="122" t="s">
        <v>267</v>
      </c>
      <c r="F131" s="123" t="s">
        <v>265</v>
      </c>
      <c r="G131" s="121" t="s">
        <v>266</v>
      </c>
    </row>
    <row r="132" spans="3:7" s="112" customFormat="1" ht="12.75">
      <c r="C132" s="121"/>
      <c r="D132" s="121"/>
      <c r="E132" s="121"/>
      <c r="F132" s="121"/>
      <c r="G132" s="121"/>
    </row>
  </sheetData>
  <sheetProtection/>
  <autoFilter ref="A12:H100"/>
  <mergeCells count="44">
    <mergeCell ref="E1:H1"/>
    <mergeCell ref="A3:H4"/>
    <mergeCell ref="A1:B1"/>
    <mergeCell ref="B123:E123"/>
    <mergeCell ref="B124:E124"/>
    <mergeCell ref="B125:E125"/>
    <mergeCell ref="B126:E126"/>
    <mergeCell ref="B127:E127"/>
    <mergeCell ref="A117:G117"/>
    <mergeCell ref="B118:E118"/>
    <mergeCell ref="B119:E119"/>
    <mergeCell ref="B120:E120"/>
    <mergeCell ref="B121:E121"/>
    <mergeCell ref="B122:E122"/>
    <mergeCell ref="A6:H6"/>
    <mergeCell ref="A7:H7"/>
    <mergeCell ref="A8:H8"/>
    <mergeCell ref="A10:A11"/>
    <mergeCell ref="B10:B11"/>
    <mergeCell ref="C10:C11"/>
    <mergeCell ref="D10:D11"/>
    <mergeCell ref="E10:F10"/>
    <mergeCell ref="G10:G11"/>
    <mergeCell ref="H10:H11"/>
    <mergeCell ref="E13:F13"/>
    <mergeCell ref="E15:F15"/>
    <mergeCell ref="E17:F17"/>
    <mergeCell ref="E23:F23"/>
    <mergeCell ref="E41:F41"/>
    <mergeCell ref="E55:F55"/>
    <mergeCell ref="E56:F56"/>
    <mergeCell ref="E57:F57"/>
    <mergeCell ref="E75:F75"/>
    <mergeCell ref="E76:F76"/>
    <mergeCell ref="E80:F80"/>
    <mergeCell ref="E81:F81"/>
    <mergeCell ref="B110:G110"/>
    <mergeCell ref="B113:G113"/>
    <mergeCell ref="E82:F82"/>
    <mergeCell ref="E83:F83"/>
    <mergeCell ref="E89:F89"/>
    <mergeCell ref="E93:F93"/>
    <mergeCell ref="E94:F94"/>
    <mergeCell ref="B109:G109"/>
  </mergeCells>
  <printOptions/>
  <pageMargins left="0.59" right="0.39" top="0.49" bottom="0.48" header="0.24" footer="0.23"/>
  <pageSetup horizontalDpi="600" verticalDpi="600" orientation="portrait" paperSize="9" scale="85" r:id="rId1"/>
  <headerFooter>
    <oddHeader>&amp;LПРОГРАММНЫЙ КОМПЛЕКС TNQURILISH 5.0&amp;C &amp;R 2-11-159</oddHeader>
    <oddFooter xml:space="preserve">&amp;L&amp;7 &amp;CСтраница &amp;P&amp;R&amp;7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РЕСУРСНАЯ СМЕТА</dc:title>
  <dc:subject/>
  <dc:creator>User</dc:creator>
  <cp:keywords/>
  <dc:description/>
  <cp:lastModifiedBy>Андрей Шевцов</cp:lastModifiedBy>
  <cp:lastPrinted>2010-12-23T17:04:24Z</cp:lastPrinted>
  <dcterms:created xsi:type="dcterms:W3CDTF">2005-03-16T05:26:07Z</dcterms:created>
  <dcterms:modified xsi:type="dcterms:W3CDTF">2023-03-16T09:56:23Z</dcterms:modified>
  <cp:category/>
  <cp:version/>
  <cp:contentType/>
  <cp:contentStatus/>
</cp:coreProperties>
</file>